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lorrainewest/Creative Cloud Files/sites/trics_2018/img/"/>
    </mc:Choice>
  </mc:AlternateContent>
  <xr:revisionPtr revIDLastSave="0" documentId="8_{E67C5FA4-1F18-D74E-BC8A-0B7247406D19}" xr6:coauthVersionLast="46" xr6:coauthVersionMax="46" xr10:uidLastSave="{00000000-0000-0000-0000-000000000000}"/>
  <bookViews>
    <workbookView xWindow="0" yWindow="500" windowWidth="29040" windowHeight="15840" xr2:uid="{BD6347FB-F496-43AA-8B7F-491DBC39C306}"/>
  </bookViews>
  <sheets>
    <sheet name="Instructions" sheetId="1" r:id="rId1"/>
    <sheet name="Trends Output" sheetId="2" r:id="rId2"/>
    <sheet name="Lists" sheetId="7" r:id="rId3"/>
    <sheet name="Timeslice 1 - Vehicles Only" sheetId="18" r:id="rId4"/>
    <sheet name="Timeslice 1 - Multi-Modal" sheetId="19" r:id="rId5"/>
    <sheet name="Timeslice 2 - Vehicles Only" sheetId="16" r:id="rId6"/>
    <sheet name="Timeslice 2 - Multi-Modal" sheetId="17" r:id="rId7"/>
    <sheet name="Timeslice 3 - Vehicles Only" sheetId="14" r:id="rId8"/>
    <sheet name="Timeslice 3 - Multi-Modal" sheetId="15" r:id="rId9"/>
    <sheet name="Timeslice 4 - Vehicles Only" sheetId="12" r:id="rId10"/>
    <sheet name="Timeslice 4 - Multi-Modal" sheetId="13" r:id="rId11"/>
    <sheet name="Timeslice 5 - Vehicles Only" sheetId="10" r:id="rId12"/>
    <sheet name="Timeslice 5 - Multi-Modal" sheetId="11" r:id="rId13"/>
    <sheet name="Timeslice 6 - Vehicles Only" sheetId="8" r:id="rId14"/>
    <sheet name="Timeslice 6 - Multi-Modal" sheetId="9" r:id="rId15"/>
    <sheet name="Timeslice 7 - Vehicles Only" sheetId="5" r:id="rId16"/>
    <sheet name="Timeslice 7 - Multi-Modal" sheetId="6" r:id="rId17"/>
    <sheet name="Timeslice 8 - Vehicles Only" sheetId="3" r:id="rId18"/>
    <sheet name="Timeslice 8 - Multi-Modal" sheetId="4" r:id="rId19"/>
  </sheets>
  <definedNames>
    <definedName name="_xlnm._FilterDatabase" localSheetId="1" hidden="1">'Trends Output'!$B$28:$H$36</definedName>
    <definedName name="CLOCK">Lists!$A$3:$A$26</definedName>
    <definedName name="FLOW">Lists!$A$29:$B$31</definedName>
    <definedName name="T8_VO_C">'Timeslice 8 - Vehicles Only'!$A$45:$J$68</definedName>
    <definedName name="T8_VO_V">'Timeslice 8 - Vehicles Only'!$A$12:$J$35</definedName>
    <definedName name="TIME">Lists!$A$3:$I$26</definedName>
    <definedName name="TRIP_PARAM">Lists!$E$29:$E$34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9" i="2" l="1"/>
  <c r="I61" i="2"/>
  <c r="I43" i="2"/>
  <c r="I25" i="2"/>
  <c r="I87" i="2"/>
  <c r="I48" i="2"/>
  <c r="I84" i="2"/>
  <c r="I51" i="2"/>
  <c r="I34" i="2"/>
  <c r="I83" i="2"/>
  <c r="I65" i="2"/>
  <c r="I30" i="2"/>
  <c r="I89" i="2"/>
  <c r="I50" i="2"/>
  <c r="I36" i="2"/>
  <c r="I47" i="2"/>
  <c r="I31" i="2"/>
  <c r="I90" i="2"/>
  <c r="I71" i="2"/>
  <c r="I69" i="2"/>
  <c r="I72" i="2"/>
  <c r="I33" i="2"/>
  <c r="I68" i="2"/>
  <c r="I67" i="2"/>
  <c r="I35" i="2"/>
  <c r="I85" i="2"/>
  <c r="I70" i="2"/>
  <c r="I86" i="2"/>
  <c r="I88" i="2"/>
  <c r="I54" i="2"/>
  <c r="I52" i="2"/>
  <c r="I66" i="2"/>
  <c r="I29" i="2"/>
  <c r="I32" i="2"/>
  <c r="I53" i="2"/>
  <c r="I49" i="2"/>
  <c r="H79" i="2" l="1"/>
  <c r="G79" i="2"/>
  <c r="F79" i="2"/>
  <c r="E79" i="2"/>
  <c r="D79" i="2"/>
  <c r="C79" i="2"/>
  <c r="B79" i="2"/>
  <c r="A90" i="2"/>
  <c r="A89" i="2"/>
  <c r="A88" i="2"/>
  <c r="A87" i="2"/>
  <c r="A86" i="2"/>
  <c r="A85" i="2"/>
  <c r="A84" i="2"/>
  <c r="A83" i="2"/>
  <c r="H78" i="2"/>
  <c r="D78" i="2"/>
  <c r="H43" i="2"/>
  <c r="G43" i="2"/>
  <c r="F43" i="2"/>
  <c r="E43" i="2"/>
  <c r="D43" i="2"/>
  <c r="C43" i="2"/>
  <c r="B43" i="2"/>
  <c r="H61" i="2"/>
  <c r="G61" i="2"/>
  <c r="F61" i="2"/>
  <c r="E61" i="2"/>
  <c r="D61" i="2"/>
  <c r="C61" i="2"/>
  <c r="B61" i="2"/>
  <c r="A62" i="2"/>
  <c r="A72" i="2"/>
  <c r="A71" i="2"/>
  <c r="A70" i="2"/>
  <c r="A69" i="2"/>
  <c r="A68" i="2"/>
  <c r="A67" i="2"/>
  <c r="A66" i="2"/>
  <c r="A65" i="2"/>
  <c r="H60" i="2"/>
  <c r="D60" i="2"/>
  <c r="A54" i="2"/>
  <c r="A53" i="2"/>
  <c r="A44" i="2"/>
  <c r="A36" i="2"/>
  <c r="A35" i="2"/>
  <c r="A52" i="2"/>
  <c r="A51" i="2"/>
  <c r="A50" i="2"/>
  <c r="A49" i="2"/>
  <c r="A48" i="2"/>
  <c r="A47" i="2"/>
  <c r="A34" i="2"/>
  <c r="A33" i="2"/>
  <c r="A32" i="2"/>
  <c r="A31" i="2"/>
  <c r="A30" i="2"/>
  <c r="A29" i="2"/>
  <c r="H42" i="2"/>
  <c r="D42" i="2"/>
  <c r="L2" i="2"/>
  <c r="B3" i="2"/>
  <c r="L1" i="2" s="1"/>
  <c r="H7" i="2"/>
  <c r="A26" i="2" s="1"/>
  <c r="F7" i="2"/>
  <c r="E90" i="2"/>
  <c r="E65" i="2"/>
  <c r="G47" i="2"/>
  <c r="B87" i="2"/>
  <c r="H65" i="2"/>
  <c r="C67" i="2"/>
  <c r="H68" i="2"/>
  <c r="H51" i="2"/>
  <c r="G89" i="2"/>
  <c r="E49" i="2"/>
  <c r="F66" i="2"/>
  <c r="H87" i="2"/>
  <c r="D47" i="2"/>
  <c r="B69" i="2"/>
  <c r="B68" i="2"/>
  <c r="B54" i="2"/>
  <c r="E66" i="2"/>
  <c r="D65" i="2"/>
  <c r="B83" i="2"/>
  <c r="G88" i="2"/>
  <c r="B67" i="2"/>
  <c r="F47" i="2"/>
  <c r="E50" i="2"/>
  <c r="G87" i="2"/>
  <c r="C68" i="2"/>
  <c r="D48" i="2"/>
  <c r="H90" i="2"/>
  <c r="D67" i="2"/>
  <c r="E86" i="2"/>
  <c r="C70" i="2"/>
  <c r="F89" i="2"/>
  <c r="H69" i="2"/>
  <c r="F68" i="2"/>
  <c r="E87" i="2"/>
  <c r="G51" i="2"/>
  <c r="D87" i="2"/>
  <c r="B65" i="2"/>
  <c r="C86" i="2"/>
  <c r="E67" i="2"/>
  <c r="C83" i="2"/>
  <c r="B50" i="2"/>
  <c r="B86" i="2"/>
  <c r="D53" i="2"/>
  <c r="E47" i="2"/>
  <c r="B84" i="2"/>
  <c r="G72" i="2"/>
  <c r="B51" i="2"/>
  <c r="G67" i="2"/>
  <c r="C50" i="2"/>
  <c r="F72" i="2"/>
  <c r="C87" i="2"/>
  <c r="C84" i="2"/>
  <c r="E53" i="2"/>
  <c r="B47" i="2"/>
  <c r="F84" i="2"/>
  <c r="C53" i="2"/>
  <c r="E71" i="2"/>
  <c r="D89" i="2"/>
  <c r="H67" i="2"/>
  <c r="C51" i="2"/>
  <c r="E51" i="2"/>
  <c r="F50" i="2"/>
  <c r="H47" i="2"/>
  <c r="D72" i="2"/>
  <c r="H50" i="2"/>
  <c r="D85" i="2"/>
  <c r="G66" i="2"/>
  <c r="G52" i="2"/>
  <c r="F54" i="2"/>
  <c r="D84" i="2"/>
  <c r="B70" i="2"/>
  <c r="E69" i="2"/>
  <c r="D90" i="2"/>
  <c r="H54" i="2"/>
  <c r="E54" i="2"/>
  <c r="C88" i="2"/>
  <c r="H85" i="2"/>
  <c r="D50" i="2"/>
  <c r="B89" i="2"/>
  <c r="E52" i="2"/>
  <c r="F65" i="2"/>
  <c r="G65" i="2"/>
  <c r="F49" i="2"/>
  <c r="G70" i="2"/>
  <c r="D71" i="2"/>
  <c r="D70" i="2"/>
  <c r="H71" i="2"/>
  <c r="E85" i="2"/>
  <c r="B49" i="2"/>
  <c r="F85" i="2"/>
  <c r="H49" i="2"/>
  <c r="G83" i="2"/>
  <c r="G68" i="2"/>
  <c r="H66" i="2"/>
  <c r="B53" i="2"/>
  <c r="C89" i="2"/>
  <c r="D68" i="2"/>
  <c r="E70" i="2"/>
  <c r="G86" i="2"/>
  <c r="B71" i="2"/>
  <c r="G53" i="2"/>
  <c r="H89" i="2"/>
  <c r="F53" i="2"/>
  <c r="D83" i="2"/>
  <c r="D54" i="2"/>
  <c r="F90" i="2"/>
  <c r="F88" i="2"/>
  <c r="D69" i="2"/>
  <c r="H48" i="2"/>
  <c r="C72" i="2"/>
  <c r="F86" i="2"/>
  <c r="H53" i="2"/>
  <c r="G49" i="2"/>
  <c r="D51" i="2"/>
  <c r="E89" i="2"/>
  <c r="F48" i="2"/>
  <c r="H84" i="2"/>
  <c r="C54" i="2"/>
  <c r="E48" i="2"/>
  <c r="D66" i="2"/>
  <c r="G85" i="2"/>
  <c r="E72" i="2"/>
  <c r="C65" i="2"/>
  <c r="E83" i="2"/>
  <c r="B66" i="2"/>
  <c r="C66" i="2"/>
  <c r="G54" i="2"/>
  <c r="B85" i="2"/>
  <c r="F52" i="2"/>
  <c r="C85" i="2"/>
  <c r="G90" i="2"/>
  <c r="C69" i="2"/>
  <c r="H52" i="2"/>
  <c r="G84" i="2"/>
  <c r="E88" i="2"/>
  <c r="H72" i="2"/>
  <c r="F87" i="2"/>
  <c r="C71" i="2"/>
  <c r="H83" i="2"/>
  <c r="B48" i="2"/>
  <c r="F83" i="2"/>
  <c r="G48" i="2"/>
  <c r="F69" i="2"/>
  <c r="B88" i="2"/>
  <c r="D52" i="2"/>
  <c r="C90" i="2"/>
  <c r="C52" i="2"/>
  <c r="D49" i="2"/>
  <c r="E68" i="2"/>
  <c r="H88" i="2"/>
  <c r="F71" i="2"/>
  <c r="C48" i="2"/>
  <c r="D86" i="2"/>
  <c r="F51" i="2"/>
  <c r="G69" i="2"/>
  <c r="B90" i="2"/>
  <c r="D88" i="2"/>
  <c r="H70" i="2"/>
  <c r="B52" i="2"/>
  <c r="C47" i="2"/>
  <c r="B72" i="2"/>
  <c r="G71" i="2"/>
  <c r="C49" i="2"/>
  <c r="F70" i="2"/>
  <c r="H86" i="2"/>
  <c r="E84" i="2"/>
  <c r="F67" i="2"/>
  <c r="G50" i="2"/>
  <c r="A80" i="2" l="1"/>
  <c r="H25" i="2"/>
  <c r="G25" i="2"/>
  <c r="F25" i="2"/>
  <c r="E25" i="2"/>
  <c r="D25" i="2"/>
  <c r="C25" i="2"/>
  <c r="B25" i="2"/>
  <c r="H24" i="2"/>
  <c r="D24" i="2"/>
  <c r="B9" i="2"/>
  <c r="D35" i="2"/>
  <c r="B29" i="2"/>
  <c r="G33" i="2"/>
  <c r="B35" i="2"/>
  <c r="C34" i="2"/>
  <c r="E31" i="2"/>
  <c r="D29" i="2"/>
  <c r="F35" i="2"/>
  <c r="F36" i="2"/>
  <c r="C32" i="2"/>
  <c r="D36" i="2"/>
  <c r="G35" i="2"/>
  <c r="G30" i="2"/>
  <c r="G34" i="2"/>
  <c r="G29" i="2"/>
  <c r="F31" i="2"/>
  <c r="D33" i="2"/>
  <c r="E33" i="2"/>
  <c r="C29" i="2"/>
  <c r="F32" i="2"/>
  <c r="E29" i="2"/>
  <c r="H36" i="2"/>
  <c r="F29" i="2"/>
  <c r="B34" i="2"/>
  <c r="C31" i="2"/>
  <c r="H34" i="2"/>
  <c r="G36" i="2"/>
  <c r="C33" i="2"/>
  <c r="B33" i="2"/>
  <c r="C35" i="2"/>
  <c r="G32" i="2"/>
  <c r="G31" i="2"/>
  <c r="B32" i="2"/>
  <c r="F30" i="2"/>
  <c r="F34" i="2"/>
  <c r="B36" i="2"/>
  <c r="D34" i="2"/>
  <c r="H30" i="2"/>
  <c r="H31" i="2"/>
  <c r="H29" i="2"/>
  <c r="C36" i="2"/>
  <c r="D32" i="2"/>
  <c r="B30" i="2"/>
  <c r="E30" i="2"/>
  <c r="H32" i="2"/>
  <c r="D30" i="2"/>
  <c r="C30" i="2"/>
  <c r="E36" i="2"/>
  <c r="B31" i="2"/>
  <c r="E34" i="2"/>
  <c r="H33" i="2"/>
  <c r="D31" i="2"/>
  <c r="F33" i="2"/>
  <c r="H35" i="2"/>
  <c r="E32" i="2"/>
  <c r="E35" i="2"/>
</calcChain>
</file>

<file path=xl/sharedStrings.xml><?xml version="1.0" encoding="utf-8"?>
<sst xmlns="http://schemas.openxmlformats.org/spreadsheetml/2006/main" count="136" uniqueCount="83">
  <si>
    <t>Trip Rate Parameter:</t>
  </si>
  <si>
    <t>GFA</t>
  </si>
  <si>
    <t>Land Use</t>
  </si>
  <si>
    <t>From:</t>
  </si>
  <si>
    <t>To:</t>
  </si>
  <si>
    <t>Locations:</t>
  </si>
  <si>
    <t>Days:</t>
  </si>
  <si>
    <t>Suburban, Edge of Town, Neighbourhood Centre</t>
  </si>
  <si>
    <t>Weekday</t>
  </si>
  <si>
    <t>Time Slice 1</t>
  </si>
  <si>
    <t>Time Slice 2</t>
  </si>
  <si>
    <t>January</t>
  </si>
  <si>
    <t>December</t>
  </si>
  <si>
    <t>Time Slice 3</t>
  </si>
  <si>
    <t>Time Slice 4</t>
  </si>
  <si>
    <t>Time Slice 5</t>
  </si>
  <si>
    <t>Time Slice 6</t>
  </si>
  <si>
    <t>Time Slice 7</t>
  </si>
  <si>
    <t>Time Slice 8</t>
  </si>
  <si>
    <t>Calculation Factor:</t>
  </si>
  <si>
    <t>Food Superstore - No PFS</t>
  </si>
  <si>
    <t>Time Period</t>
  </si>
  <si>
    <t>Cyclists - VO</t>
  </si>
  <si>
    <t>Total Vehicles - VO</t>
  </si>
  <si>
    <t>Total Vehicles - MM</t>
  </si>
  <si>
    <t>Cyclists - MM</t>
  </si>
  <si>
    <t>Total People - MM</t>
  </si>
  <si>
    <t>TIME</t>
  </si>
  <si>
    <t>Arrivals</t>
  </si>
  <si>
    <t>Departure</t>
  </si>
  <si>
    <t>Totals</t>
  </si>
  <si>
    <t>D</t>
  </si>
  <si>
    <t>Flow:</t>
  </si>
  <si>
    <t>FLOW</t>
  </si>
  <si>
    <t>G</t>
  </si>
  <si>
    <t>J</t>
  </si>
  <si>
    <t>Pedestrians - MM</t>
  </si>
  <si>
    <t>Public Transport - MM</t>
  </si>
  <si>
    <t>Dwelling</t>
  </si>
  <si>
    <t>TRIP PARAM</t>
  </si>
  <si>
    <t>RFA</t>
  </si>
  <si>
    <t>Site Area</t>
  </si>
  <si>
    <t>Employee</t>
  </si>
  <si>
    <t>Parking Space</t>
  </si>
  <si>
    <t>100 m²</t>
  </si>
  <si>
    <t>Hectare</t>
  </si>
  <si>
    <t>100 m² RFA</t>
  </si>
  <si>
    <t>100 m² GFA</t>
  </si>
  <si>
    <t>Hectare of Site Area</t>
  </si>
  <si>
    <t xml:space="preserve">TRICS Licence No.: </t>
  </si>
  <si>
    <t xml:space="preserve">Organisation Name: </t>
  </si>
  <si>
    <t xml:space="preserve">User Site Street Name: </t>
  </si>
  <si>
    <t>Bureau Service</t>
  </si>
  <si>
    <t>TRICS Version Used:</t>
  </si>
  <si>
    <t xml:space="preserve">User Site Town/City: </t>
  </si>
  <si>
    <t>Header 1:</t>
  </si>
  <si>
    <t>Header 2:</t>
  </si>
  <si>
    <t>TRICS Consortium Ltd</t>
  </si>
  <si>
    <t>This spreadsheet has been produced to assist TRICS Users in generating a graphical representation of Historic Trip Trends using data output from the TRICS Database.</t>
  </si>
  <si>
    <t>Note: Multi-Modal data only goes back to the year 2000, so data before this time will only consist of Vehicle Only data</t>
  </si>
  <si>
    <t>Primary Filtering</t>
  </si>
  <si>
    <t>Vehicles Only Data</t>
  </si>
  <si>
    <t>Multi-Modal Data</t>
  </si>
  <si>
    <t>Time Slices</t>
  </si>
  <si>
    <t>If you have changed the number of time slices you will also need to ensure that the graph encapsulates all the data within the associated table.  To do this click the Graph, so that it highlights the adjacent table and then pull the BLUE box down by the bottom right adjustment handle to include the extra data.</t>
  </si>
  <si>
    <t>Vehicle Occupants - MM</t>
  </si>
  <si>
    <t>Veh Occ - MM</t>
  </si>
  <si>
    <t>Total Veh - MM</t>
  </si>
  <si>
    <t>Total Veh - VO</t>
  </si>
  <si>
    <t>Pub Tran - MM</t>
  </si>
  <si>
    <t>Peds - MM</t>
  </si>
  <si>
    <t>Cyc - MM</t>
  </si>
  <si>
    <t>Cyc - VO</t>
  </si>
  <si>
    <t>It is suggested that each Trip Rate Analysis from the TRICS Database is output in both PDF and CSV Form, as a record of your calculation process for the Auditing process.  The CSV output can then be copied directly into the correct TABs of this spreadsheet, by pasting the complete CVS file into Cell A1 of the pertinent TAB.</t>
  </si>
  <si>
    <t>Use of this spreadsheet is at the user's own risk.  The links and calculations within this document were correct at time of production and TRICS does not take responsibility for any manipulation or adjustment made by the user.</t>
  </si>
  <si>
    <t>The 'Trends Output' TAB is designed to record the user's filtering criteria to enable consistent outputs throughout the chosen time periods.</t>
  </si>
  <si>
    <t>Green Boxes require the input of information by the user and is used as a record of the Data Analysis.</t>
  </si>
  <si>
    <t>Yellow Boxes can be adjusted to change the various parameters used to generate the Historic Trip Rate Trend Graphs.</t>
  </si>
  <si>
    <t>To enable the spreadsheet to work, the user needs to undertake a number of Trip Rate Analyses using the TRICS Database to generate Vehicle Only Trip Rates and Multi-Modal Trip Rates for the chosen time slices as outlined below:</t>
  </si>
  <si>
    <t>Vehicle Only Trip Rate Output required for:  Total Vehicles &amp; Cycles.</t>
  </si>
  <si>
    <t>Multi-Modal Trip Rate Output required for:  Total Vehicles, Cycles, Vehicle Occupants, Pedestrians, Public Transport &amp; Total People.</t>
  </si>
  <si>
    <t>Suggested Time Slices:  5 Year periods (i.e. 1st January 2000 - 31st December 2004). 8 time slice TABs have been provided for each of the TRICS Outputs, Vehicles Only and Multi-Modal, to enable the user to amend the length of the time slice, if required.</t>
  </si>
  <si>
    <t>Once all the data has been copied into this spreadsheet, you can adjust the yellow boxes within the four graph sections of the 'Trends Output' TAB.  By using the drop down boxes you can change the time period of assessment within the day and the direction of assessment (Arrivals, Departures or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</si>
</sst>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sz val="11"/>
      <color theme="0" tint="-0.34998626667073579"/>
      <name val="Calibri"/>
      <family val="2"/>
      <scheme val="minor"/>
    </font>
    <font>
      <sz val="11"/>
      <name val="Calibri"/>
      <family val="2"/>
      <scheme val="minor"/>
    </font>
    <font>
      <sz val="9"/>
      <color theme="1"/>
      <name val="Calibri"/>
      <family val="2"/>
      <scheme val="minor"/>
    </font>
    <font>
      <sz val="11"/>
      <color theme="0" tint="-0.249977111117893"/>
      <name val="Calibri"/>
      <family val="2"/>
      <scheme val="minor"/>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29">
    <border>
      <left/>
      <right/>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bottom style="thin">
        <color auto="1"/>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1">
    <xf numFmtId="0" fontId="0" fillId="0" borderId="0"/>
  </cellStyleXfs>
  <cellXfs count="53">
    <xf numFmtId="0" fontId="0" fillId="0" borderId="0" xfId="0"/>
    <xf numFmtId="0" fontId="0" fillId="0" borderId="0" xfId="0" applyAlignment="1">
      <alignment horizontal="center"/>
    </xf>
    <xf numFmtId="20" fontId="3" fillId="0" borderId="0" xfId="0" applyNumberFormat="1" applyFont="1" applyAlignment="1">
      <alignment horizontal="center"/>
    </xf>
    <xf numFmtId="0" fontId="0" fillId="0" borderId="0" xfId="0" applyAlignment="1"/>
    <xf numFmtId="0" fontId="0" fillId="0" borderId="0" xfId="0" applyAlignment="1">
      <alignment horizontal="center" textRotation="180" wrapText="1"/>
    </xf>
    <xf numFmtId="1" fontId="0" fillId="0" borderId="0" xfId="0" applyNumberFormat="1" applyAlignment="1">
      <alignment horizontal="center"/>
    </xf>
    <xf numFmtId="1" fontId="2" fillId="0" borderId="0" xfId="0" applyNumberFormat="1" applyFont="1" applyAlignment="1">
      <alignment horizontal="center"/>
    </xf>
    <xf numFmtId="0" fontId="2" fillId="0" borderId="0" xfId="0" applyFont="1" applyAlignment="1">
      <alignment horizontal="center"/>
    </xf>
    <xf numFmtId="20" fontId="0" fillId="2" borderId="0" xfId="0" applyNumberFormat="1" applyFill="1" applyAlignment="1">
      <alignment horizontal="center"/>
    </xf>
    <xf numFmtId="0" fontId="0" fillId="2" borderId="0" xfId="0" applyFill="1"/>
    <xf numFmtId="0" fontId="0" fillId="3" borderId="0" xfId="0" applyFill="1"/>
    <xf numFmtId="0" fontId="0" fillId="3" borderId="0" xfId="0" applyFill="1" applyAlignment="1">
      <alignment horizontal="center"/>
    </xf>
    <xf numFmtId="0" fontId="5" fillId="0" borderId="0" xfId="0" applyFont="1" applyAlignment="1">
      <alignment horizontal="center"/>
    </xf>
    <xf numFmtId="0" fontId="0" fillId="0" borderId="0" xfId="0" applyAlignment="1">
      <alignment horizontal="right"/>
    </xf>
    <xf numFmtId="0" fontId="0" fillId="0" borderId="0" xfId="0" applyFill="1"/>
    <xf numFmtId="0" fontId="0" fillId="0" borderId="0" xfId="0" applyFill="1" applyAlignment="1">
      <alignment horizontal="center"/>
    </xf>
    <xf numFmtId="0" fontId="5" fillId="0" borderId="0" xfId="0" applyFont="1"/>
    <xf numFmtId="0" fontId="0" fillId="4" borderId="0" xfId="0" applyFill="1" applyAlignment="1">
      <alignment horizontal="left"/>
    </xf>
    <xf numFmtId="0" fontId="0" fillId="5" borderId="0" xfId="0" applyFill="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4" fillId="0" borderId="10" xfId="0" applyFont="1" applyBorder="1" applyAlignment="1">
      <alignment horizontal="center" wrapText="1"/>
    </xf>
    <xf numFmtId="0" fontId="0" fillId="0" borderId="13" xfId="0" applyBorder="1" applyAlignment="1">
      <alignment horizontal="center" vertical="center"/>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xf>
    <xf numFmtId="0" fontId="0" fillId="0" borderId="1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5" borderId="0" xfId="0" applyFill="1" applyAlignment="1">
      <alignment horizontal="left" wrapText="1"/>
    </xf>
    <xf numFmtId="0" fontId="0" fillId="4" borderId="0" xfId="0" applyFill="1" applyAlignment="1">
      <alignment horizontal="left"/>
    </xf>
    <xf numFmtId="0" fontId="0" fillId="4" borderId="0" xfId="0" applyFill="1" applyAlignment="1">
      <alignment horizontal="left" wrapText="1"/>
    </xf>
    <xf numFmtId="0" fontId="0" fillId="5" borderId="0" xfId="0" applyFill="1" applyAlignment="1">
      <alignment horizontal="left"/>
    </xf>
    <xf numFmtId="0" fontId="6"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4" fillId="0" borderId="24" xfId="0" applyFont="1" applyBorder="1" applyAlignment="1">
      <alignment horizontal="center" wrapText="1"/>
    </xf>
    <xf numFmtId="0" fontId="4" fillId="0" borderId="25" xfId="0" applyFont="1" applyBorder="1" applyAlignment="1">
      <alignment horizontal="center" wrapText="1"/>
    </xf>
    <xf numFmtId="0" fontId="6" fillId="0" borderId="11" xfId="0" applyFont="1" applyBorder="1" applyAlignment="1">
      <alignment horizontal="center"/>
    </xf>
    <xf numFmtId="0" fontId="5" fillId="0" borderId="0" xfId="0" applyFont="1" applyAlignment="1">
      <alignment horizontal="left"/>
    </xf>
    <xf numFmtId="0" fontId="4" fillId="0" borderId="18" xfId="0" applyFont="1" applyBorder="1" applyAlignment="1">
      <alignment horizontal="center" wrapText="1"/>
    </xf>
    <xf numFmtId="0" fontId="4" fillId="0" borderId="19" xfId="0" applyFont="1" applyBorder="1" applyAlignment="1">
      <alignment horizontal="center" wrapText="1"/>
    </xf>
    <xf numFmtId="0" fontId="4" fillId="0" borderId="20" xfId="0" applyFont="1" applyBorder="1" applyAlignment="1">
      <alignment horizont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28"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'Trends Output'!$A$26</c:f>
          <c:strCache>
            <c:ptCount val="1"/>
            <c:pt idx="0">
              <c:v>Historic Trends - Food Superstore - No PFS - Weekday Totals (Trip Rates per 100 m² GFA) - 7:00 to 10:00</c:v>
            </c:pt>
          </c:strCache>
        </c:strRef>
      </c:tx>
      <c:layout>
        <c:manualLayout>
          <c:xMode val="edge"/>
          <c:yMode val="edge"/>
          <c:x val="0.1189587427226047"/>
          <c:y val="0.14249907981266255"/>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5855534587102216E-2"/>
          <c:y val="0.24250592258506695"/>
          <c:w val="0.90320209973753285"/>
          <c:h val="0.5363795443044681"/>
        </c:manualLayout>
      </c:layout>
      <c:lineChart>
        <c:grouping val="standard"/>
        <c:varyColors val="0"/>
        <c:ser>
          <c:idx val="0"/>
          <c:order val="0"/>
          <c:tx>
            <c:strRef>
              <c:f>'Trends Output'!$B$28</c:f>
              <c:strCache>
                <c:ptCount val="1"/>
                <c:pt idx="0">
                  <c:v>Total Veh - VO</c:v>
                </c:pt>
              </c:strCache>
            </c:strRef>
          </c:tx>
          <c:spPr>
            <a:ln w="15875" cap="rnd">
              <a:solidFill>
                <a:schemeClr val="accent1"/>
              </a:solidFill>
              <a:prstDash val="sysDash"/>
              <a:round/>
            </a:ln>
            <a:effectLst/>
          </c:spPr>
          <c:marker>
            <c:symbol val="none"/>
          </c:marker>
          <c:cat>
            <c:strRef>
              <c:f>'Trends Output'!$A$29:$A$34</c:f>
              <c:strCache>
                <c:ptCount val="6"/>
                <c:pt idx="0">
                  <c:v>1990-1994</c:v>
                </c:pt>
                <c:pt idx="1">
                  <c:v>1995-1999</c:v>
                </c:pt>
                <c:pt idx="2">
                  <c:v>2000-2004</c:v>
                </c:pt>
                <c:pt idx="3">
                  <c:v>2005-2009</c:v>
                </c:pt>
                <c:pt idx="4">
                  <c:v>2010-2014</c:v>
                </c:pt>
                <c:pt idx="5">
                  <c:v>2015-2020</c:v>
                </c:pt>
              </c:strCache>
            </c:strRef>
          </c:cat>
          <c:val>
            <c:numRef>
              <c:f>'Trends Output'!$B$29:$B$34</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0-E5B0-4F63-945F-B7A9BC4AACE8}"/>
            </c:ext>
          </c:extLst>
        </c:ser>
        <c:ser>
          <c:idx val="1"/>
          <c:order val="1"/>
          <c:tx>
            <c:strRef>
              <c:f>'Trends Output'!$C$28</c:f>
              <c:strCache>
                <c:ptCount val="1"/>
                <c:pt idx="0">
                  <c:v>Cyc - VO</c:v>
                </c:pt>
              </c:strCache>
            </c:strRef>
          </c:tx>
          <c:spPr>
            <a:ln w="15875" cap="rnd">
              <a:solidFill>
                <a:schemeClr val="accent2"/>
              </a:solidFill>
              <a:prstDash val="sysDash"/>
              <a:round/>
            </a:ln>
            <a:effectLst/>
          </c:spPr>
          <c:marker>
            <c:symbol val="none"/>
          </c:marker>
          <c:cat>
            <c:strRef>
              <c:f>'Trends Output'!$A$29:$A$34</c:f>
              <c:strCache>
                <c:ptCount val="6"/>
                <c:pt idx="0">
                  <c:v>1990-1994</c:v>
                </c:pt>
                <c:pt idx="1">
                  <c:v>1995-1999</c:v>
                </c:pt>
                <c:pt idx="2">
                  <c:v>2000-2004</c:v>
                </c:pt>
                <c:pt idx="3">
                  <c:v>2005-2009</c:v>
                </c:pt>
                <c:pt idx="4">
                  <c:v>2010-2014</c:v>
                </c:pt>
                <c:pt idx="5">
                  <c:v>2015-2020</c:v>
                </c:pt>
              </c:strCache>
            </c:strRef>
          </c:cat>
          <c:val>
            <c:numRef>
              <c:f>'Trends Output'!$C$29:$C$34</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1-E5B0-4F63-945F-B7A9BC4AACE8}"/>
            </c:ext>
          </c:extLst>
        </c:ser>
        <c:ser>
          <c:idx val="2"/>
          <c:order val="2"/>
          <c:tx>
            <c:strRef>
              <c:f>'Trends Output'!$D$28</c:f>
              <c:strCache>
                <c:ptCount val="1"/>
                <c:pt idx="0">
                  <c:v>Total Veh - MM</c:v>
                </c:pt>
              </c:strCache>
            </c:strRef>
          </c:tx>
          <c:spPr>
            <a:ln w="15875" cap="rnd">
              <a:solidFill>
                <a:schemeClr val="accent1"/>
              </a:solidFill>
              <a:round/>
            </a:ln>
            <a:effectLst/>
          </c:spPr>
          <c:marker>
            <c:symbol val="none"/>
          </c:marker>
          <c:cat>
            <c:strRef>
              <c:f>'Trends Output'!$A$29:$A$34</c:f>
              <c:strCache>
                <c:ptCount val="6"/>
                <c:pt idx="0">
                  <c:v>1990-1994</c:v>
                </c:pt>
                <c:pt idx="1">
                  <c:v>1995-1999</c:v>
                </c:pt>
                <c:pt idx="2">
                  <c:v>2000-2004</c:v>
                </c:pt>
                <c:pt idx="3">
                  <c:v>2005-2009</c:v>
                </c:pt>
                <c:pt idx="4">
                  <c:v>2010-2014</c:v>
                </c:pt>
                <c:pt idx="5">
                  <c:v>2015-2020</c:v>
                </c:pt>
              </c:strCache>
            </c:strRef>
          </c:cat>
          <c:val>
            <c:numRef>
              <c:f>'Trends Output'!$D$29:$D$34</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2-E5B0-4F63-945F-B7A9BC4AACE8}"/>
            </c:ext>
          </c:extLst>
        </c:ser>
        <c:ser>
          <c:idx val="4"/>
          <c:order val="3"/>
          <c:tx>
            <c:strRef>
              <c:f>'Trends Output'!$F$28</c:f>
              <c:strCache>
                <c:ptCount val="1"/>
                <c:pt idx="0">
                  <c:v>Veh Occ - MM</c:v>
                </c:pt>
              </c:strCache>
            </c:strRef>
          </c:tx>
          <c:spPr>
            <a:ln w="15875" cap="rnd">
              <a:solidFill>
                <a:srgbClr val="92D050"/>
              </a:solidFill>
              <a:round/>
            </a:ln>
            <a:effectLst/>
          </c:spPr>
          <c:marker>
            <c:symbol val="none"/>
          </c:marker>
          <c:cat>
            <c:strRef>
              <c:f>'Trends Output'!$A$29:$A$34</c:f>
              <c:strCache>
                <c:ptCount val="6"/>
                <c:pt idx="0">
                  <c:v>1990-1994</c:v>
                </c:pt>
                <c:pt idx="1">
                  <c:v>1995-1999</c:v>
                </c:pt>
                <c:pt idx="2">
                  <c:v>2000-2004</c:v>
                </c:pt>
                <c:pt idx="3">
                  <c:v>2005-2009</c:v>
                </c:pt>
                <c:pt idx="4">
                  <c:v>2010-2014</c:v>
                </c:pt>
                <c:pt idx="5">
                  <c:v>2015-2020</c:v>
                </c:pt>
              </c:strCache>
            </c:strRef>
          </c:cat>
          <c:val>
            <c:numRef>
              <c:f>'Trends Output'!$F$29:$F$34</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4-E5B0-4F63-945F-B7A9BC4AACE8}"/>
            </c:ext>
          </c:extLst>
        </c:ser>
        <c:ser>
          <c:idx val="3"/>
          <c:order val="4"/>
          <c:tx>
            <c:strRef>
              <c:f>'Trends Output'!$E$28</c:f>
              <c:strCache>
                <c:ptCount val="1"/>
                <c:pt idx="0">
                  <c:v>Cyc - MM</c:v>
                </c:pt>
              </c:strCache>
            </c:strRef>
          </c:tx>
          <c:spPr>
            <a:ln w="15875" cap="rnd">
              <a:solidFill>
                <a:schemeClr val="accent2"/>
              </a:solidFill>
              <a:round/>
            </a:ln>
            <a:effectLst/>
          </c:spPr>
          <c:marker>
            <c:symbol val="none"/>
          </c:marker>
          <c:cat>
            <c:strRef>
              <c:f>'Trends Output'!$A$29:$A$34</c:f>
              <c:strCache>
                <c:ptCount val="6"/>
                <c:pt idx="0">
                  <c:v>1990-1994</c:v>
                </c:pt>
                <c:pt idx="1">
                  <c:v>1995-1999</c:v>
                </c:pt>
                <c:pt idx="2">
                  <c:v>2000-2004</c:v>
                </c:pt>
                <c:pt idx="3">
                  <c:v>2005-2009</c:v>
                </c:pt>
                <c:pt idx="4">
                  <c:v>2010-2014</c:v>
                </c:pt>
                <c:pt idx="5">
                  <c:v>2015-2020</c:v>
                </c:pt>
              </c:strCache>
            </c:strRef>
          </c:cat>
          <c:val>
            <c:numRef>
              <c:f>'Trends Output'!$E$29:$E$34</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3-E5B0-4F63-945F-B7A9BC4AACE8}"/>
            </c:ext>
          </c:extLst>
        </c:ser>
        <c:ser>
          <c:idx val="5"/>
          <c:order val="5"/>
          <c:tx>
            <c:strRef>
              <c:f>'Trends Output'!$G$28</c:f>
              <c:strCache>
                <c:ptCount val="1"/>
                <c:pt idx="0">
                  <c:v>Peds - MM</c:v>
                </c:pt>
              </c:strCache>
            </c:strRef>
          </c:tx>
          <c:spPr>
            <a:ln w="15875" cap="rnd">
              <a:solidFill>
                <a:srgbClr val="7030A0"/>
              </a:solidFill>
              <a:round/>
            </a:ln>
            <a:effectLst/>
          </c:spPr>
          <c:marker>
            <c:symbol val="none"/>
          </c:marker>
          <c:cat>
            <c:strRef>
              <c:f>'Trends Output'!$A$29:$A$34</c:f>
              <c:strCache>
                <c:ptCount val="6"/>
                <c:pt idx="0">
                  <c:v>1990-1994</c:v>
                </c:pt>
                <c:pt idx="1">
                  <c:v>1995-1999</c:v>
                </c:pt>
                <c:pt idx="2">
                  <c:v>2000-2004</c:v>
                </c:pt>
                <c:pt idx="3">
                  <c:v>2005-2009</c:v>
                </c:pt>
                <c:pt idx="4">
                  <c:v>2010-2014</c:v>
                </c:pt>
                <c:pt idx="5">
                  <c:v>2015-2020</c:v>
                </c:pt>
              </c:strCache>
            </c:strRef>
          </c:cat>
          <c:val>
            <c:numRef>
              <c:f>'Trends Output'!$G$29:$G$34</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5-E5B0-4F63-945F-B7A9BC4AACE8}"/>
            </c:ext>
          </c:extLst>
        </c:ser>
        <c:ser>
          <c:idx val="6"/>
          <c:order val="6"/>
          <c:tx>
            <c:strRef>
              <c:f>'Trends Output'!$H$28</c:f>
              <c:strCache>
                <c:ptCount val="1"/>
                <c:pt idx="0">
                  <c:v>Pub Tran - MM</c:v>
                </c:pt>
              </c:strCache>
            </c:strRef>
          </c:tx>
          <c:spPr>
            <a:ln w="15875" cap="rnd">
              <a:solidFill>
                <a:schemeClr val="tx1"/>
              </a:solidFill>
              <a:round/>
            </a:ln>
            <a:effectLst/>
          </c:spPr>
          <c:marker>
            <c:symbol val="none"/>
          </c:marker>
          <c:cat>
            <c:strRef>
              <c:f>'Trends Output'!$A$29:$A$34</c:f>
              <c:strCache>
                <c:ptCount val="6"/>
                <c:pt idx="0">
                  <c:v>1990-1994</c:v>
                </c:pt>
                <c:pt idx="1">
                  <c:v>1995-1999</c:v>
                </c:pt>
                <c:pt idx="2">
                  <c:v>2000-2004</c:v>
                </c:pt>
                <c:pt idx="3">
                  <c:v>2005-2009</c:v>
                </c:pt>
                <c:pt idx="4">
                  <c:v>2010-2014</c:v>
                </c:pt>
                <c:pt idx="5">
                  <c:v>2015-2020</c:v>
                </c:pt>
              </c:strCache>
            </c:strRef>
          </c:cat>
          <c:val>
            <c:numRef>
              <c:f>'Trends Output'!$H$29:$H$34</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7-E5B0-4F63-945F-B7A9BC4AACE8}"/>
            </c:ext>
          </c:extLst>
        </c:ser>
        <c:ser>
          <c:idx val="7"/>
          <c:order val="7"/>
          <c:tx>
            <c:strRef>
              <c:f>'Trends Output'!$I$28</c:f>
              <c:strCache>
                <c:ptCount val="1"/>
                <c:pt idx="0">
                  <c:v>Total People - MM</c:v>
                </c:pt>
              </c:strCache>
            </c:strRef>
          </c:tx>
          <c:spPr>
            <a:ln w="15875" cap="rnd">
              <a:solidFill>
                <a:srgbClr val="C00000"/>
              </a:solidFill>
              <a:round/>
            </a:ln>
            <a:effectLst/>
          </c:spPr>
          <c:marker>
            <c:symbol val="none"/>
          </c:marker>
          <c:cat>
            <c:strRef>
              <c:f>'Trends Output'!$A$29:$A$34</c:f>
              <c:strCache>
                <c:ptCount val="6"/>
                <c:pt idx="0">
                  <c:v>1990-1994</c:v>
                </c:pt>
                <c:pt idx="1">
                  <c:v>1995-1999</c:v>
                </c:pt>
                <c:pt idx="2">
                  <c:v>2000-2004</c:v>
                </c:pt>
                <c:pt idx="3">
                  <c:v>2005-2009</c:v>
                </c:pt>
                <c:pt idx="4">
                  <c:v>2010-2014</c:v>
                </c:pt>
                <c:pt idx="5">
                  <c:v>2015-2020</c:v>
                </c:pt>
              </c:strCache>
            </c:strRef>
          </c:cat>
          <c:val>
            <c:numRef>
              <c:f>'Trends Output'!$I$29:$I$34</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1-5F21-47B1-9F72-40F1165D4EE0}"/>
            </c:ext>
          </c:extLst>
        </c:ser>
        <c:dLbls>
          <c:showLegendKey val="0"/>
          <c:showVal val="0"/>
          <c:showCatName val="0"/>
          <c:showSerName val="0"/>
          <c:showPercent val="0"/>
          <c:showBubbleSize val="0"/>
        </c:dLbls>
        <c:smooth val="0"/>
        <c:axId val="833236272"/>
        <c:axId val="833235288"/>
      </c:lineChart>
      <c:catAx>
        <c:axId val="83323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35288"/>
        <c:crosses val="autoZero"/>
        <c:auto val="1"/>
        <c:lblAlgn val="ctr"/>
        <c:lblOffset val="100"/>
        <c:noMultiLvlLbl val="0"/>
      </c:catAx>
      <c:valAx>
        <c:axId val="833235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Trip Rate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36272"/>
        <c:crosses val="autoZero"/>
        <c:crossBetween val="between"/>
      </c:valAx>
      <c:spPr>
        <a:noFill/>
        <a:ln>
          <a:noFill/>
        </a:ln>
        <a:effectLst/>
      </c:spPr>
    </c:plotArea>
    <c:legend>
      <c:legendPos val="b"/>
      <c:layout>
        <c:manualLayout>
          <c:xMode val="edge"/>
          <c:yMode val="edge"/>
          <c:x val="2.0614988571454745E-2"/>
          <c:y val="0.83990119919586392"/>
          <c:w val="0.80996282076310711"/>
          <c:h val="0.10579661584855085"/>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'Trends Output'!$A$44</c:f>
          <c:strCache>
            <c:ptCount val="1"/>
            <c:pt idx="0">
              <c:v>Historic Trends - Food Superstore - No PFS - Weekday Totals (Trip Rates per 100 m² GFA) - 7:00 to 8:00</c:v>
            </c:pt>
          </c:strCache>
        </c:strRef>
      </c:tx>
      <c:layout>
        <c:manualLayout>
          <c:xMode val="edge"/>
          <c:yMode val="edge"/>
          <c:x val="0.1189587427226047"/>
          <c:y val="0.14249907981266255"/>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8059391336413514E-2"/>
          <c:y val="0.24250592258506695"/>
          <c:w val="0.90099824298822162"/>
          <c:h val="0.5363795443044681"/>
        </c:manualLayout>
      </c:layout>
      <c:lineChart>
        <c:grouping val="standard"/>
        <c:varyColors val="0"/>
        <c:ser>
          <c:idx val="0"/>
          <c:order val="0"/>
          <c:tx>
            <c:strRef>
              <c:f>'Trends Output'!$B$46</c:f>
              <c:strCache>
                <c:ptCount val="1"/>
                <c:pt idx="0">
                  <c:v>Total Veh - VO</c:v>
                </c:pt>
              </c:strCache>
            </c:strRef>
          </c:tx>
          <c:spPr>
            <a:ln w="15875" cap="rnd">
              <a:solidFill>
                <a:schemeClr val="accent1"/>
              </a:solidFill>
              <a:prstDash val="sysDash"/>
              <a:round/>
            </a:ln>
            <a:effectLst/>
          </c:spPr>
          <c:marker>
            <c:symbol val="none"/>
          </c:marker>
          <c:cat>
            <c:strRef>
              <c:f>'Trends Output'!$A$47:$A$52</c:f>
              <c:strCache>
                <c:ptCount val="6"/>
                <c:pt idx="0">
                  <c:v>1990-1994</c:v>
                </c:pt>
                <c:pt idx="1">
                  <c:v>1995-1999</c:v>
                </c:pt>
                <c:pt idx="2">
                  <c:v>2000-2004</c:v>
                </c:pt>
                <c:pt idx="3">
                  <c:v>2005-2009</c:v>
                </c:pt>
                <c:pt idx="4">
                  <c:v>2010-2014</c:v>
                </c:pt>
                <c:pt idx="5">
                  <c:v>2015-2020</c:v>
                </c:pt>
              </c:strCache>
            </c:strRef>
          </c:cat>
          <c:val>
            <c:numRef>
              <c:f>'Trends Output'!$B$47:$B$52</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0-9438-4D69-BCAF-848DEDDAAD47}"/>
            </c:ext>
          </c:extLst>
        </c:ser>
        <c:ser>
          <c:idx val="1"/>
          <c:order val="1"/>
          <c:tx>
            <c:strRef>
              <c:f>'Trends Output'!$C$46</c:f>
              <c:strCache>
                <c:ptCount val="1"/>
                <c:pt idx="0">
                  <c:v>Cyc - VO</c:v>
                </c:pt>
              </c:strCache>
            </c:strRef>
          </c:tx>
          <c:spPr>
            <a:ln w="15875" cap="rnd">
              <a:solidFill>
                <a:schemeClr val="accent2"/>
              </a:solidFill>
              <a:prstDash val="sysDash"/>
              <a:round/>
            </a:ln>
            <a:effectLst/>
          </c:spPr>
          <c:marker>
            <c:symbol val="none"/>
          </c:marker>
          <c:cat>
            <c:strRef>
              <c:f>'Trends Output'!$A$47:$A$52</c:f>
              <c:strCache>
                <c:ptCount val="6"/>
                <c:pt idx="0">
                  <c:v>1990-1994</c:v>
                </c:pt>
                <c:pt idx="1">
                  <c:v>1995-1999</c:v>
                </c:pt>
                <c:pt idx="2">
                  <c:v>2000-2004</c:v>
                </c:pt>
                <c:pt idx="3">
                  <c:v>2005-2009</c:v>
                </c:pt>
                <c:pt idx="4">
                  <c:v>2010-2014</c:v>
                </c:pt>
                <c:pt idx="5">
                  <c:v>2015-2020</c:v>
                </c:pt>
              </c:strCache>
            </c:strRef>
          </c:cat>
          <c:val>
            <c:numRef>
              <c:f>'Trends Output'!$C$47:$C$52</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1-9438-4D69-BCAF-848DEDDAAD47}"/>
            </c:ext>
          </c:extLst>
        </c:ser>
        <c:ser>
          <c:idx val="2"/>
          <c:order val="2"/>
          <c:tx>
            <c:strRef>
              <c:f>'Trends Output'!$D$46</c:f>
              <c:strCache>
                <c:ptCount val="1"/>
                <c:pt idx="0">
                  <c:v>Total Veh - MM</c:v>
                </c:pt>
              </c:strCache>
            </c:strRef>
          </c:tx>
          <c:spPr>
            <a:ln w="15875" cap="rnd">
              <a:solidFill>
                <a:schemeClr val="accent1"/>
              </a:solidFill>
              <a:round/>
            </a:ln>
            <a:effectLst/>
          </c:spPr>
          <c:marker>
            <c:symbol val="none"/>
          </c:marker>
          <c:cat>
            <c:strRef>
              <c:f>'Trends Output'!$A$47:$A$52</c:f>
              <c:strCache>
                <c:ptCount val="6"/>
                <c:pt idx="0">
                  <c:v>1990-1994</c:v>
                </c:pt>
                <c:pt idx="1">
                  <c:v>1995-1999</c:v>
                </c:pt>
                <c:pt idx="2">
                  <c:v>2000-2004</c:v>
                </c:pt>
                <c:pt idx="3">
                  <c:v>2005-2009</c:v>
                </c:pt>
                <c:pt idx="4">
                  <c:v>2010-2014</c:v>
                </c:pt>
                <c:pt idx="5">
                  <c:v>2015-2020</c:v>
                </c:pt>
              </c:strCache>
            </c:strRef>
          </c:cat>
          <c:val>
            <c:numRef>
              <c:f>'Trends Output'!$D$47:$D$52</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2-9438-4D69-BCAF-848DEDDAAD47}"/>
            </c:ext>
          </c:extLst>
        </c:ser>
        <c:ser>
          <c:idx val="4"/>
          <c:order val="3"/>
          <c:tx>
            <c:strRef>
              <c:f>'Trends Output'!$F$46</c:f>
              <c:strCache>
                <c:ptCount val="1"/>
                <c:pt idx="0">
                  <c:v>Veh Occ - MM</c:v>
                </c:pt>
              </c:strCache>
            </c:strRef>
          </c:tx>
          <c:spPr>
            <a:ln w="15875" cap="rnd">
              <a:solidFill>
                <a:srgbClr val="92D050"/>
              </a:solidFill>
              <a:round/>
            </a:ln>
            <a:effectLst/>
          </c:spPr>
          <c:marker>
            <c:symbol val="none"/>
          </c:marker>
          <c:cat>
            <c:strRef>
              <c:f>'Trends Output'!$A$47:$A$52</c:f>
              <c:strCache>
                <c:ptCount val="6"/>
                <c:pt idx="0">
                  <c:v>1990-1994</c:v>
                </c:pt>
                <c:pt idx="1">
                  <c:v>1995-1999</c:v>
                </c:pt>
                <c:pt idx="2">
                  <c:v>2000-2004</c:v>
                </c:pt>
                <c:pt idx="3">
                  <c:v>2005-2009</c:v>
                </c:pt>
                <c:pt idx="4">
                  <c:v>2010-2014</c:v>
                </c:pt>
                <c:pt idx="5">
                  <c:v>2015-2020</c:v>
                </c:pt>
              </c:strCache>
            </c:strRef>
          </c:cat>
          <c:val>
            <c:numRef>
              <c:f>'Trends Output'!$F$47:$F$52</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4-9438-4D69-BCAF-848DEDDAAD47}"/>
            </c:ext>
          </c:extLst>
        </c:ser>
        <c:ser>
          <c:idx val="3"/>
          <c:order val="4"/>
          <c:tx>
            <c:strRef>
              <c:f>'Trends Output'!$E$46</c:f>
              <c:strCache>
                <c:ptCount val="1"/>
                <c:pt idx="0">
                  <c:v>Cyc - MM</c:v>
                </c:pt>
              </c:strCache>
            </c:strRef>
          </c:tx>
          <c:spPr>
            <a:ln w="15875" cap="rnd">
              <a:solidFill>
                <a:schemeClr val="accent2"/>
              </a:solidFill>
              <a:round/>
            </a:ln>
            <a:effectLst/>
          </c:spPr>
          <c:marker>
            <c:symbol val="none"/>
          </c:marker>
          <c:cat>
            <c:strRef>
              <c:f>'Trends Output'!$A$47:$A$52</c:f>
              <c:strCache>
                <c:ptCount val="6"/>
                <c:pt idx="0">
                  <c:v>1990-1994</c:v>
                </c:pt>
                <c:pt idx="1">
                  <c:v>1995-1999</c:v>
                </c:pt>
                <c:pt idx="2">
                  <c:v>2000-2004</c:v>
                </c:pt>
                <c:pt idx="3">
                  <c:v>2005-2009</c:v>
                </c:pt>
                <c:pt idx="4">
                  <c:v>2010-2014</c:v>
                </c:pt>
                <c:pt idx="5">
                  <c:v>2015-2020</c:v>
                </c:pt>
              </c:strCache>
            </c:strRef>
          </c:cat>
          <c:val>
            <c:numRef>
              <c:f>'Trends Output'!$E$47:$E$52</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3-9438-4D69-BCAF-848DEDDAAD47}"/>
            </c:ext>
          </c:extLst>
        </c:ser>
        <c:ser>
          <c:idx val="5"/>
          <c:order val="5"/>
          <c:tx>
            <c:strRef>
              <c:f>'Trends Output'!$G$46</c:f>
              <c:strCache>
                <c:ptCount val="1"/>
                <c:pt idx="0">
                  <c:v>Peds - MM</c:v>
                </c:pt>
              </c:strCache>
            </c:strRef>
          </c:tx>
          <c:spPr>
            <a:ln w="15875" cap="rnd">
              <a:solidFill>
                <a:srgbClr val="7030A0"/>
              </a:solidFill>
              <a:round/>
            </a:ln>
            <a:effectLst/>
          </c:spPr>
          <c:marker>
            <c:symbol val="none"/>
          </c:marker>
          <c:cat>
            <c:strRef>
              <c:f>'Trends Output'!$A$47:$A$52</c:f>
              <c:strCache>
                <c:ptCount val="6"/>
                <c:pt idx="0">
                  <c:v>1990-1994</c:v>
                </c:pt>
                <c:pt idx="1">
                  <c:v>1995-1999</c:v>
                </c:pt>
                <c:pt idx="2">
                  <c:v>2000-2004</c:v>
                </c:pt>
                <c:pt idx="3">
                  <c:v>2005-2009</c:v>
                </c:pt>
                <c:pt idx="4">
                  <c:v>2010-2014</c:v>
                </c:pt>
                <c:pt idx="5">
                  <c:v>2015-2020</c:v>
                </c:pt>
              </c:strCache>
            </c:strRef>
          </c:cat>
          <c:val>
            <c:numRef>
              <c:f>'Trends Output'!$G$47:$G$52</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5-9438-4D69-BCAF-848DEDDAAD47}"/>
            </c:ext>
          </c:extLst>
        </c:ser>
        <c:ser>
          <c:idx val="6"/>
          <c:order val="6"/>
          <c:tx>
            <c:strRef>
              <c:f>'Trends Output'!$H$46</c:f>
              <c:strCache>
                <c:ptCount val="1"/>
                <c:pt idx="0">
                  <c:v>Pub Tran - MM</c:v>
                </c:pt>
              </c:strCache>
            </c:strRef>
          </c:tx>
          <c:spPr>
            <a:ln w="15875" cap="rnd">
              <a:solidFill>
                <a:schemeClr val="tx1"/>
              </a:solidFill>
              <a:round/>
            </a:ln>
            <a:effectLst/>
          </c:spPr>
          <c:marker>
            <c:symbol val="none"/>
          </c:marker>
          <c:cat>
            <c:strRef>
              <c:f>'Trends Output'!$A$47:$A$52</c:f>
              <c:strCache>
                <c:ptCount val="6"/>
                <c:pt idx="0">
                  <c:v>1990-1994</c:v>
                </c:pt>
                <c:pt idx="1">
                  <c:v>1995-1999</c:v>
                </c:pt>
                <c:pt idx="2">
                  <c:v>2000-2004</c:v>
                </c:pt>
                <c:pt idx="3">
                  <c:v>2005-2009</c:v>
                </c:pt>
                <c:pt idx="4">
                  <c:v>2010-2014</c:v>
                </c:pt>
                <c:pt idx="5">
                  <c:v>2015-2020</c:v>
                </c:pt>
              </c:strCache>
            </c:strRef>
          </c:cat>
          <c:val>
            <c:numRef>
              <c:f>'Trends Output'!$H$47:$H$52</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9438-4D69-BCAF-848DEDDAAD47}"/>
            </c:ext>
          </c:extLst>
        </c:ser>
        <c:ser>
          <c:idx val="7"/>
          <c:order val="7"/>
          <c:tx>
            <c:strRef>
              <c:f>'Trends Output'!$I$46</c:f>
              <c:strCache>
                <c:ptCount val="1"/>
                <c:pt idx="0">
                  <c:v>Total People - MM</c:v>
                </c:pt>
              </c:strCache>
            </c:strRef>
          </c:tx>
          <c:spPr>
            <a:ln w="15875" cap="rnd">
              <a:solidFill>
                <a:srgbClr val="C00000"/>
              </a:solidFill>
              <a:round/>
            </a:ln>
            <a:effectLst/>
          </c:spPr>
          <c:marker>
            <c:symbol val="none"/>
          </c:marker>
          <c:cat>
            <c:strRef>
              <c:f>'Trends Output'!$A$47:$A$52</c:f>
              <c:strCache>
                <c:ptCount val="6"/>
                <c:pt idx="0">
                  <c:v>1990-1994</c:v>
                </c:pt>
                <c:pt idx="1">
                  <c:v>1995-1999</c:v>
                </c:pt>
                <c:pt idx="2">
                  <c:v>2000-2004</c:v>
                </c:pt>
                <c:pt idx="3">
                  <c:v>2005-2009</c:v>
                </c:pt>
                <c:pt idx="4">
                  <c:v>2010-2014</c:v>
                </c:pt>
                <c:pt idx="5">
                  <c:v>2015-2020</c:v>
                </c:pt>
              </c:strCache>
            </c:strRef>
          </c:cat>
          <c:val>
            <c:numRef>
              <c:f>'Trends Output'!$I$47:$I$52</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1-5ABA-41FF-9660-6FFD90F2EEF7}"/>
            </c:ext>
          </c:extLst>
        </c:ser>
        <c:dLbls>
          <c:showLegendKey val="0"/>
          <c:showVal val="0"/>
          <c:showCatName val="0"/>
          <c:showSerName val="0"/>
          <c:showPercent val="0"/>
          <c:showBubbleSize val="0"/>
        </c:dLbls>
        <c:smooth val="0"/>
        <c:axId val="833236272"/>
        <c:axId val="833235288"/>
      </c:lineChart>
      <c:catAx>
        <c:axId val="83323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35288"/>
        <c:crosses val="autoZero"/>
        <c:auto val="1"/>
        <c:lblAlgn val="ctr"/>
        <c:lblOffset val="100"/>
        <c:noMultiLvlLbl val="0"/>
      </c:catAx>
      <c:valAx>
        <c:axId val="833235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Trip Rate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36272"/>
        <c:crosses val="autoZero"/>
        <c:crossBetween val="between"/>
      </c:valAx>
      <c:spPr>
        <a:noFill/>
        <a:ln>
          <a:noFill/>
        </a:ln>
        <a:effectLst/>
      </c:spPr>
    </c:plotArea>
    <c:legend>
      <c:legendPos val="b"/>
      <c:layout>
        <c:manualLayout>
          <c:xMode val="edge"/>
          <c:yMode val="edge"/>
          <c:x val="2.0614988571454745E-2"/>
          <c:y val="0.83990119919586392"/>
          <c:w val="0.80996282076310711"/>
          <c:h val="0.10579661584855085"/>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'Trends Output'!$A$62</c:f>
          <c:strCache>
            <c:ptCount val="1"/>
            <c:pt idx="0">
              <c:v>Historic Trends - Food Superstore - No PFS - Weekday Totals (Trip Rates per 100 m² GFA) - 8:00 to 9:00</c:v>
            </c:pt>
          </c:strCache>
        </c:strRef>
      </c:tx>
      <c:layout>
        <c:manualLayout>
          <c:xMode val="edge"/>
          <c:yMode val="edge"/>
          <c:x val="0.1189587427226047"/>
          <c:y val="0.14249907981266255"/>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3651677837790933E-2"/>
          <c:y val="0.24250592258506695"/>
          <c:w val="0.90540595648684408"/>
          <c:h val="0.5363795443044681"/>
        </c:manualLayout>
      </c:layout>
      <c:lineChart>
        <c:grouping val="standard"/>
        <c:varyColors val="0"/>
        <c:ser>
          <c:idx val="0"/>
          <c:order val="0"/>
          <c:tx>
            <c:strRef>
              <c:f>'Trends Output'!$B$64</c:f>
              <c:strCache>
                <c:ptCount val="1"/>
                <c:pt idx="0">
                  <c:v>Total Veh - VO</c:v>
                </c:pt>
              </c:strCache>
            </c:strRef>
          </c:tx>
          <c:spPr>
            <a:ln w="15875" cap="rnd">
              <a:solidFill>
                <a:schemeClr val="accent1"/>
              </a:solidFill>
              <a:prstDash val="sysDash"/>
              <a:round/>
            </a:ln>
            <a:effectLst/>
          </c:spPr>
          <c:marker>
            <c:symbol val="none"/>
          </c:marker>
          <c:cat>
            <c:strRef>
              <c:f>'Trends Output'!$A$65:$A$70</c:f>
              <c:strCache>
                <c:ptCount val="6"/>
                <c:pt idx="0">
                  <c:v>1990-1994</c:v>
                </c:pt>
                <c:pt idx="1">
                  <c:v>1995-1999</c:v>
                </c:pt>
                <c:pt idx="2">
                  <c:v>2000-2004</c:v>
                </c:pt>
                <c:pt idx="3">
                  <c:v>2005-2009</c:v>
                </c:pt>
                <c:pt idx="4">
                  <c:v>2010-2014</c:v>
                </c:pt>
                <c:pt idx="5">
                  <c:v>2015-2020</c:v>
                </c:pt>
              </c:strCache>
            </c:strRef>
          </c:cat>
          <c:val>
            <c:numRef>
              <c:f>'Trends Output'!$B$65:$B$70</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0-CF99-4B36-BD59-70D3964B2E7F}"/>
            </c:ext>
          </c:extLst>
        </c:ser>
        <c:ser>
          <c:idx val="1"/>
          <c:order val="1"/>
          <c:tx>
            <c:strRef>
              <c:f>'Trends Output'!$C$64</c:f>
              <c:strCache>
                <c:ptCount val="1"/>
                <c:pt idx="0">
                  <c:v>Cyc - VO</c:v>
                </c:pt>
              </c:strCache>
            </c:strRef>
          </c:tx>
          <c:spPr>
            <a:ln w="15875" cap="rnd">
              <a:solidFill>
                <a:schemeClr val="accent2"/>
              </a:solidFill>
              <a:prstDash val="sysDash"/>
              <a:round/>
            </a:ln>
            <a:effectLst/>
          </c:spPr>
          <c:marker>
            <c:symbol val="none"/>
          </c:marker>
          <c:cat>
            <c:strRef>
              <c:f>'Trends Output'!$A$65:$A$70</c:f>
              <c:strCache>
                <c:ptCount val="6"/>
                <c:pt idx="0">
                  <c:v>1990-1994</c:v>
                </c:pt>
                <c:pt idx="1">
                  <c:v>1995-1999</c:v>
                </c:pt>
                <c:pt idx="2">
                  <c:v>2000-2004</c:v>
                </c:pt>
                <c:pt idx="3">
                  <c:v>2005-2009</c:v>
                </c:pt>
                <c:pt idx="4">
                  <c:v>2010-2014</c:v>
                </c:pt>
                <c:pt idx="5">
                  <c:v>2015-2020</c:v>
                </c:pt>
              </c:strCache>
            </c:strRef>
          </c:cat>
          <c:val>
            <c:numRef>
              <c:f>'Trends Output'!$C$65:$C$70</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1-CF99-4B36-BD59-70D3964B2E7F}"/>
            </c:ext>
          </c:extLst>
        </c:ser>
        <c:ser>
          <c:idx val="2"/>
          <c:order val="2"/>
          <c:tx>
            <c:strRef>
              <c:f>'Trends Output'!$D$64</c:f>
              <c:strCache>
                <c:ptCount val="1"/>
                <c:pt idx="0">
                  <c:v>Total Veh - MM</c:v>
                </c:pt>
              </c:strCache>
            </c:strRef>
          </c:tx>
          <c:spPr>
            <a:ln w="15875" cap="rnd">
              <a:solidFill>
                <a:schemeClr val="accent1"/>
              </a:solidFill>
              <a:round/>
            </a:ln>
            <a:effectLst/>
          </c:spPr>
          <c:marker>
            <c:symbol val="none"/>
          </c:marker>
          <c:cat>
            <c:strRef>
              <c:f>'Trends Output'!$A$65:$A$70</c:f>
              <c:strCache>
                <c:ptCount val="6"/>
                <c:pt idx="0">
                  <c:v>1990-1994</c:v>
                </c:pt>
                <c:pt idx="1">
                  <c:v>1995-1999</c:v>
                </c:pt>
                <c:pt idx="2">
                  <c:v>2000-2004</c:v>
                </c:pt>
                <c:pt idx="3">
                  <c:v>2005-2009</c:v>
                </c:pt>
                <c:pt idx="4">
                  <c:v>2010-2014</c:v>
                </c:pt>
                <c:pt idx="5">
                  <c:v>2015-2020</c:v>
                </c:pt>
              </c:strCache>
            </c:strRef>
          </c:cat>
          <c:val>
            <c:numRef>
              <c:f>'Trends Output'!$D$65:$D$70</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2-CF99-4B36-BD59-70D3964B2E7F}"/>
            </c:ext>
          </c:extLst>
        </c:ser>
        <c:ser>
          <c:idx val="4"/>
          <c:order val="3"/>
          <c:tx>
            <c:strRef>
              <c:f>'Trends Output'!$F$64</c:f>
              <c:strCache>
                <c:ptCount val="1"/>
                <c:pt idx="0">
                  <c:v>Veh Occ - MM</c:v>
                </c:pt>
              </c:strCache>
            </c:strRef>
          </c:tx>
          <c:spPr>
            <a:ln w="15875" cap="rnd">
              <a:solidFill>
                <a:srgbClr val="92D050"/>
              </a:solidFill>
              <a:round/>
            </a:ln>
            <a:effectLst/>
          </c:spPr>
          <c:marker>
            <c:symbol val="none"/>
          </c:marker>
          <c:cat>
            <c:strRef>
              <c:f>'Trends Output'!$A$65:$A$70</c:f>
              <c:strCache>
                <c:ptCount val="6"/>
                <c:pt idx="0">
                  <c:v>1990-1994</c:v>
                </c:pt>
                <c:pt idx="1">
                  <c:v>1995-1999</c:v>
                </c:pt>
                <c:pt idx="2">
                  <c:v>2000-2004</c:v>
                </c:pt>
                <c:pt idx="3">
                  <c:v>2005-2009</c:v>
                </c:pt>
                <c:pt idx="4">
                  <c:v>2010-2014</c:v>
                </c:pt>
                <c:pt idx="5">
                  <c:v>2015-2020</c:v>
                </c:pt>
              </c:strCache>
            </c:strRef>
          </c:cat>
          <c:val>
            <c:numRef>
              <c:f>'Trends Output'!$F$65:$F$70</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4-CF99-4B36-BD59-70D3964B2E7F}"/>
            </c:ext>
          </c:extLst>
        </c:ser>
        <c:ser>
          <c:idx val="3"/>
          <c:order val="4"/>
          <c:tx>
            <c:strRef>
              <c:f>'Trends Output'!$E$64</c:f>
              <c:strCache>
                <c:ptCount val="1"/>
                <c:pt idx="0">
                  <c:v>Cyc - MM</c:v>
                </c:pt>
              </c:strCache>
            </c:strRef>
          </c:tx>
          <c:spPr>
            <a:ln w="15875" cap="rnd">
              <a:solidFill>
                <a:schemeClr val="accent2"/>
              </a:solidFill>
              <a:round/>
            </a:ln>
            <a:effectLst/>
          </c:spPr>
          <c:marker>
            <c:symbol val="none"/>
          </c:marker>
          <c:cat>
            <c:strRef>
              <c:f>'Trends Output'!$A$65:$A$70</c:f>
              <c:strCache>
                <c:ptCount val="6"/>
                <c:pt idx="0">
                  <c:v>1990-1994</c:v>
                </c:pt>
                <c:pt idx="1">
                  <c:v>1995-1999</c:v>
                </c:pt>
                <c:pt idx="2">
                  <c:v>2000-2004</c:v>
                </c:pt>
                <c:pt idx="3">
                  <c:v>2005-2009</c:v>
                </c:pt>
                <c:pt idx="4">
                  <c:v>2010-2014</c:v>
                </c:pt>
                <c:pt idx="5">
                  <c:v>2015-2020</c:v>
                </c:pt>
              </c:strCache>
            </c:strRef>
          </c:cat>
          <c:val>
            <c:numRef>
              <c:f>'Trends Output'!$E$65:$E$70</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3-CF99-4B36-BD59-70D3964B2E7F}"/>
            </c:ext>
          </c:extLst>
        </c:ser>
        <c:ser>
          <c:idx val="5"/>
          <c:order val="5"/>
          <c:tx>
            <c:strRef>
              <c:f>'Trends Output'!$G$64</c:f>
              <c:strCache>
                <c:ptCount val="1"/>
                <c:pt idx="0">
                  <c:v>Peds - MM</c:v>
                </c:pt>
              </c:strCache>
            </c:strRef>
          </c:tx>
          <c:spPr>
            <a:ln w="15875" cap="rnd">
              <a:solidFill>
                <a:srgbClr val="7030A0"/>
              </a:solidFill>
              <a:round/>
            </a:ln>
            <a:effectLst/>
          </c:spPr>
          <c:marker>
            <c:symbol val="none"/>
          </c:marker>
          <c:cat>
            <c:strRef>
              <c:f>'Trends Output'!$A$65:$A$70</c:f>
              <c:strCache>
                <c:ptCount val="6"/>
                <c:pt idx="0">
                  <c:v>1990-1994</c:v>
                </c:pt>
                <c:pt idx="1">
                  <c:v>1995-1999</c:v>
                </c:pt>
                <c:pt idx="2">
                  <c:v>2000-2004</c:v>
                </c:pt>
                <c:pt idx="3">
                  <c:v>2005-2009</c:v>
                </c:pt>
                <c:pt idx="4">
                  <c:v>2010-2014</c:v>
                </c:pt>
                <c:pt idx="5">
                  <c:v>2015-2020</c:v>
                </c:pt>
              </c:strCache>
            </c:strRef>
          </c:cat>
          <c:val>
            <c:numRef>
              <c:f>'Trends Output'!$G$65:$G$70</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5-CF99-4B36-BD59-70D3964B2E7F}"/>
            </c:ext>
          </c:extLst>
        </c:ser>
        <c:ser>
          <c:idx val="6"/>
          <c:order val="6"/>
          <c:tx>
            <c:strRef>
              <c:f>'Trends Output'!$H$64</c:f>
              <c:strCache>
                <c:ptCount val="1"/>
                <c:pt idx="0">
                  <c:v>Pub Tran - MM</c:v>
                </c:pt>
              </c:strCache>
            </c:strRef>
          </c:tx>
          <c:spPr>
            <a:ln w="15875" cap="rnd">
              <a:solidFill>
                <a:schemeClr val="tx1"/>
              </a:solidFill>
              <a:round/>
            </a:ln>
            <a:effectLst/>
          </c:spPr>
          <c:marker>
            <c:symbol val="none"/>
          </c:marker>
          <c:cat>
            <c:strRef>
              <c:f>'Trends Output'!$A$65:$A$70</c:f>
              <c:strCache>
                <c:ptCount val="6"/>
                <c:pt idx="0">
                  <c:v>1990-1994</c:v>
                </c:pt>
                <c:pt idx="1">
                  <c:v>1995-1999</c:v>
                </c:pt>
                <c:pt idx="2">
                  <c:v>2000-2004</c:v>
                </c:pt>
                <c:pt idx="3">
                  <c:v>2005-2009</c:v>
                </c:pt>
                <c:pt idx="4">
                  <c:v>2010-2014</c:v>
                </c:pt>
                <c:pt idx="5">
                  <c:v>2015-2020</c:v>
                </c:pt>
              </c:strCache>
            </c:strRef>
          </c:cat>
          <c:val>
            <c:numRef>
              <c:f>'Trends Output'!$H$65:$H$70</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CF99-4B36-BD59-70D3964B2E7F}"/>
            </c:ext>
          </c:extLst>
        </c:ser>
        <c:ser>
          <c:idx val="7"/>
          <c:order val="7"/>
          <c:tx>
            <c:strRef>
              <c:f>'Trends Output'!$I$64</c:f>
              <c:strCache>
                <c:ptCount val="1"/>
                <c:pt idx="0">
                  <c:v>Total People - MM</c:v>
                </c:pt>
              </c:strCache>
            </c:strRef>
          </c:tx>
          <c:spPr>
            <a:ln w="15875" cap="rnd">
              <a:solidFill>
                <a:srgbClr val="C00000"/>
              </a:solidFill>
              <a:round/>
            </a:ln>
            <a:effectLst/>
          </c:spPr>
          <c:marker>
            <c:symbol val="none"/>
          </c:marker>
          <c:cat>
            <c:strRef>
              <c:f>'Trends Output'!$A$65:$A$70</c:f>
              <c:strCache>
                <c:ptCount val="6"/>
                <c:pt idx="0">
                  <c:v>1990-1994</c:v>
                </c:pt>
                <c:pt idx="1">
                  <c:v>1995-1999</c:v>
                </c:pt>
                <c:pt idx="2">
                  <c:v>2000-2004</c:v>
                </c:pt>
                <c:pt idx="3">
                  <c:v>2005-2009</c:v>
                </c:pt>
                <c:pt idx="4">
                  <c:v>2010-2014</c:v>
                </c:pt>
                <c:pt idx="5">
                  <c:v>2015-2020</c:v>
                </c:pt>
              </c:strCache>
            </c:strRef>
          </c:cat>
          <c:val>
            <c:numRef>
              <c:f>'Trends Output'!$I$65:$I$70</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1-C25A-4D18-8FAC-61220D3AEFE5}"/>
            </c:ext>
          </c:extLst>
        </c:ser>
        <c:dLbls>
          <c:showLegendKey val="0"/>
          <c:showVal val="0"/>
          <c:showCatName val="0"/>
          <c:showSerName val="0"/>
          <c:showPercent val="0"/>
          <c:showBubbleSize val="0"/>
        </c:dLbls>
        <c:smooth val="0"/>
        <c:axId val="833236272"/>
        <c:axId val="833235288"/>
      </c:lineChart>
      <c:catAx>
        <c:axId val="83323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35288"/>
        <c:crosses val="autoZero"/>
        <c:auto val="1"/>
        <c:lblAlgn val="ctr"/>
        <c:lblOffset val="100"/>
        <c:noMultiLvlLbl val="0"/>
      </c:catAx>
      <c:valAx>
        <c:axId val="833235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Trip Rate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36272"/>
        <c:crosses val="autoZero"/>
        <c:crossBetween val="between"/>
      </c:valAx>
      <c:spPr>
        <a:noFill/>
        <a:ln>
          <a:noFill/>
        </a:ln>
        <a:effectLst/>
      </c:spPr>
    </c:plotArea>
    <c:legend>
      <c:legendPos val="b"/>
      <c:layout>
        <c:manualLayout>
          <c:xMode val="edge"/>
          <c:yMode val="edge"/>
          <c:x val="2.0614988571454745E-2"/>
          <c:y val="0.83990119919586392"/>
          <c:w val="0.80996282076310711"/>
          <c:h val="0.1060787401574803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'Trends Output'!$A$80</c:f>
          <c:strCache>
            <c:ptCount val="1"/>
            <c:pt idx="0">
              <c:v>Historic Trends - Food Superstore - No PFS - Weekday Totals (Trip Rates per 100 m² GFA) - 9:00 to 10:00</c:v>
            </c:pt>
          </c:strCache>
        </c:strRef>
      </c:tx>
      <c:layout>
        <c:manualLayout>
          <c:xMode val="edge"/>
          <c:yMode val="edge"/>
          <c:x val="0.1189587427226047"/>
          <c:y val="0.14249907981266255"/>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3651677837790933E-2"/>
          <c:y val="0.24250592258506695"/>
          <c:w val="0.90540595648684408"/>
          <c:h val="0.5363795443044681"/>
        </c:manualLayout>
      </c:layout>
      <c:lineChart>
        <c:grouping val="standard"/>
        <c:varyColors val="0"/>
        <c:ser>
          <c:idx val="0"/>
          <c:order val="0"/>
          <c:tx>
            <c:strRef>
              <c:f>'Trends Output'!$B$82</c:f>
              <c:strCache>
                <c:ptCount val="1"/>
                <c:pt idx="0">
                  <c:v>Total Veh - VO</c:v>
                </c:pt>
              </c:strCache>
            </c:strRef>
          </c:tx>
          <c:spPr>
            <a:ln w="15875" cap="rnd">
              <a:solidFill>
                <a:schemeClr val="accent1"/>
              </a:solidFill>
              <a:prstDash val="sysDash"/>
              <a:round/>
            </a:ln>
            <a:effectLst/>
          </c:spPr>
          <c:marker>
            <c:symbol val="none"/>
          </c:marker>
          <c:cat>
            <c:strRef>
              <c:f>'Trends Output'!$A$83:$A$88</c:f>
              <c:strCache>
                <c:ptCount val="6"/>
                <c:pt idx="0">
                  <c:v>1990-1994</c:v>
                </c:pt>
                <c:pt idx="1">
                  <c:v>1995-1999</c:v>
                </c:pt>
                <c:pt idx="2">
                  <c:v>2000-2004</c:v>
                </c:pt>
                <c:pt idx="3">
                  <c:v>2005-2009</c:v>
                </c:pt>
                <c:pt idx="4">
                  <c:v>2010-2014</c:v>
                </c:pt>
                <c:pt idx="5">
                  <c:v>2015-2020</c:v>
                </c:pt>
              </c:strCache>
            </c:strRef>
          </c:cat>
          <c:val>
            <c:numRef>
              <c:f>'Trends Output'!$B$83:$B$88</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0-A95D-4B4E-9214-F06655FEE1E5}"/>
            </c:ext>
          </c:extLst>
        </c:ser>
        <c:ser>
          <c:idx val="1"/>
          <c:order val="1"/>
          <c:tx>
            <c:strRef>
              <c:f>'Trends Output'!$C$82</c:f>
              <c:strCache>
                <c:ptCount val="1"/>
                <c:pt idx="0">
                  <c:v>Cyc - VO</c:v>
                </c:pt>
              </c:strCache>
            </c:strRef>
          </c:tx>
          <c:spPr>
            <a:ln w="15875" cap="rnd">
              <a:solidFill>
                <a:schemeClr val="accent2"/>
              </a:solidFill>
              <a:prstDash val="sysDash"/>
              <a:round/>
            </a:ln>
            <a:effectLst/>
          </c:spPr>
          <c:marker>
            <c:symbol val="none"/>
          </c:marker>
          <c:cat>
            <c:strRef>
              <c:f>'Trends Output'!$A$83:$A$88</c:f>
              <c:strCache>
                <c:ptCount val="6"/>
                <c:pt idx="0">
                  <c:v>1990-1994</c:v>
                </c:pt>
                <c:pt idx="1">
                  <c:v>1995-1999</c:v>
                </c:pt>
                <c:pt idx="2">
                  <c:v>2000-2004</c:v>
                </c:pt>
                <c:pt idx="3">
                  <c:v>2005-2009</c:v>
                </c:pt>
                <c:pt idx="4">
                  <c:v>2010-2014</c:v>
                </c:pt>
                <c:pt idx="5">
                  <c:v>2015-2020</c:v>
                </c:pt>
              </c:strCache>
            </c:strRef>
          </c:cat>
          <c:val>
            <c:numRef>
              <c:f>'Trends Output'!$C$83:$C$88</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1-A95D-4B4E-9214-F06655FEE1E5}"/>
            </c:ext>
          </c:extLst>
        </c:ser>
        <c:ser>
          <c:idx val="2"/>
          <c:order val="2"/>
          <c:tx>
            <c:strRef>
              <c:f>'Trends Output'!$D$82</c:f>
              <c:strCache>
                <c:ptCount val="1"/>
                <c:pt idx="0">
                  <c:v>Total Veh - MM</c:v>
                </c:pt>
              </c:strCache>
            </c:strRef>
          </c:tx>
          <c:spPr>
            <a:ln w="15875" cap="rnd">
              <a:solidFill>
                <a:schemeClr val="accent1"/>
              </a:solidFill>
              <a:round/>
            </a:ln>
            <a:effectLst/>
          </c:spPr>
          <c:marker>
            <c:symbol val="none"/>
          </c:marker>
          <c:cat>
            <c:strRef>
              <c:f>'Trends Output'!$A$83:$A$88</c:f>
              <c:strCache>
                <c:ptCount val="6"/>
                <c:pt idx="0">
                  <c:v>1990-1994</c:v>
                </c:pt>
                <c:pt idx="1">
                  <c:v>1995-1999</c:v>
                </c:pt>
                <c:pt idx="2">
                  <c:v>2000-2004</c:v>
                </c:pt>
                <c:pt idx="3">
                  <c:v>2005-2009</c:v>
                </c:pt>
                <c:pt idx="4">
                  <c:v>2010-2014</c:v>
                </c:pt>
                <c:pt idx="5">
                  <c:v>2015-2020</c:v>
                </c:pt>
              </c:strCache>
            </c:strRef>
          </c:cat>
          <c:val>
            <c:numRef>
              <c:f>'Trends Output'!$D$83:$D$88</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2-A95D-4B4E-9214-F06655FEE1E5}"/>
            </c:ext>
          </c:extLst>
        </c:ser>
        <c:ser>
          <c:idx val="4"/>
          <c:order val="3"/>
          <c:tx>
            <c:strRef>
              <c:f>'Trends Output'!$F$82</c:f>
              <c:strCache>
                <c:ptCount val="1"/>
                <c:pt idx="0">
                  <c:v>Veh Occ - MM</c:v>
                </c:pt>
              </c:strCache>
            </c:strRef>
          </c:tx>
          <c:spPr>
            <a:ln w="15875" cap="rnd">
              <a:solidFill>
                <a:srgbClr val="92D050"/>
              </a:solidFill>
              <a:round/>
            </a:ln>
            <a:effectLst/>
          </c:spPr>
          <c:marker>
            <c:symbol val="none"/>
          </c:marker>
          <c:cat>
            <c:strRef>
              <c:f>'Trends Output'!$A$83:$A$88</c:f>
              <c:strCache>
                <c:ptCount val="6"/>
                <c:pt idx="0">
                  <c:v>1990-1994</c:v>
                </c:pt>
                <c:pt idx="1">
                  <c:v>1995-1999</c:v>
                </c:pt>
                <c:pt idx="2">
                  <c:v>2000-2004</c:v>
                </c:pt>
                <c:pt idx="3">
                  <c:v>2005-2009</c:v>
                </c:pt>
                <c:pt idx="4">
                  <c:v>2010-2014</c:v>
                </c:pt>
                <c:pt idx="5">
                  <c:v>2015-2020</c:v>
                </c:pt>
              </c:strCache>
            </c:strRef>
          </c:cat>
          <c:val>
            <c:numRef>
              <c:f>'Trends Output'!$F$83:$F$88</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4-A95D-4B4E-9214-F06655FEE1E5}"/>
            </c:ext>
          </c:extLst>
        </c:ser>
        <c:ser>
          <c:idx val="3"/>
          <c:order val="4"/>
          <c:tx>
            <c:strRef>
              <c:f>'Trends Output'!$E$82</c:f>
              <c:strCache>
                <c:ptCount val="1"/>
                <c:pt idx="0">
                  <c:v>Cyc - MM</c:v>
                </c:pt>
              </c:strCache>
            </c:strRef>
          </c:tx>
          <c:spPr>
            <a:ln w="15875" cap="rnd">
              <a:solidFill>
                <a:schemeClr val="accent2"/>
              </a:solidFill>
              <a:round/>
            </a:ln>
            <a:effectLst/>
          </c:spPr>
          <c:marker>
            <c:symbol val="none"/>
          </c:marker>
          <c:cat>
            <c:strRef>
              <c:f>'Trends Output'!$A$83:$A$88</c:f>
              <c:strCache>
                <c:ptCount val="6"/>
                <c:pt idx="0">
                  <c:v>1990-1994</c:v>
                </c:pt>
                <c:pt idx="1">
                  <c:v>1995-1999</c:v>
                </c:pt>
                <c:pt idx="2">
                  <c:v>2000-2004</c:v>
                </c:pt>
                <c:pt idx="3">
                  <c:v>2005-2009</c:v>
                </c:pt>
                <c:pt idx="4">
                  <c:v>2010-2014</c:v>
                </c:pt>
                <c:pt idx="5">
                  <c:v>2015-2020</c:v>
                </c:pt>
              </c:strCache>
            </c:strRef>
          </c:cat>
          <c:val>
            <c:numRef>
              <c:f>'Trends Output'!$E$83:$E$88</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3-A95D-4B4E-9214-F06655FEE1E5}"/>
            </c:ext>
          </c:extLst>
        </c:ser>
        <c:ser>
          <c:idx val="5"/>
          <c:order val="5"/>
          <c:tx>
            <c:strRef>
              <c:f>'Trends Output'!$G$82</c:f>
              <c:strCache>
                <c:ptCount val="1"/>
                <c:pt idx="0">
                  <c:v>Peds - MM</c:v>
                </c:pt>
              </c:strCache>
            </c:strRef>
          </c:tx>
          <c:spPr>
            <a:ln w="15875" cap="rnd">
              <a:solidFill>
                <a:srgbClr val="7030A0"/>
              </a:solidFill>
              <a:round/>
            </a:ln>
            <a:effectLst/>
          </c:spPr>
          <c:marker>
            <c:symbol val="none"/>
          </c:marker>
          <c:cat>
            <c:strRef>
              <c:f>'Trends Output'!$A$83:$A$88</c:f>
              <c:strCache>
                <c:ptCount val="6"/>
                <c:pt idx="0">
                  <c:v>1990-1994</c:v>
                </c:pt>
                <c:pt idx="1">
                  <c:v>1995-1999</c:v>
                </c:pt>
                <c:pt idx="2">
                  <c:v>2000-2004</c:v>
                </c:pt>
                <c:pt idx="3">
                  <c:v>2005-2009</c:v>
                </c:pt>
                <c:pt idx="4">
                  <c:v>2010-2014</c:v>
                </c:pt>
                <c:pt idx="5">
                  <c:v>2015-2020</c:v>
                </c:pt>
              </c:strCache>
            </c:strRef>
          </c:cat>
          <c:val>
            <c:numRef>
              <c:f>'Trends Output'!$G$83:$G$88</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5-A95D-4B4E-9214-F06655FEE1E5}"/>
            </c:ext>
          </c:extLst>
        </c:ser>
        <c:ser>
          <c:idx val="6"/>
          <c:order val="6"/>
          <c:tx>
            <c:strRef>
              <c:f>'Trends Output'!$H$82</c:f>
              <c:strCache>
                <c:ptCount val="1"/>
                <c:pt idx="0">
                  <c:v>Pub Tran - MM</c:v>
                </c:pt>
              </c:strCache>
            </c:strRef>
          </c:tx>
          <c:spPr>
            <a:ln w="15875" cap="rnd">
              <a:solidFill>
                <a:schemeClr val="tx1"/>
              </a:solidFill>
              <a:round/>
            </a:ln>
            <a:effectLst/>
          </c:spPr>
          <c:marker>
            <c:symbol val="none"/>
          </c:marker>
          <c:cat>
            <c:strRef>
              <c:f>'Trends Output'!$A$83:$A$88</c:f>
              <c:strCache>
                <c:ptCount val="6"/>
                <c:pt idx="0">
                  <c:v>1990-1994</c:v>
                </c:pt>
                <c:pt idx="1">
                  <c:v>1995-1999</c:v>
                </c:pt>
                <c:pt idx="2">
                  <c:v>2000-2004</c:v>
                </c:pt>
                <c:pt idx="3">
                  <c:v>2005-2009</c:v>
                </c:pt>
                <c:pt idx="4">
                  <c:v>2010-2014</c:v>
                </c:pt>
                <c:pt idx="5">
                  <c:v>2015-2020</c:v>
                </c:pt>
              </c:strCache>
            </c:strRef>
          </c:cat>
          <c:val>
            <c:numRef>
              <c:f>'Trends Output'!$H$83:$H$88</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A95D-4B4E-9214-F06655FEE1E5}"/>
            </c:ext>
          </c:extLst>
        </c:ser>
        <c:ser>
          <c:idx val="7"/>
          <c:order val="7"/>
          <c:tx>
            <c:strRef>
              <c:f>'Trends Output'!$I$82</c:f>
              <c:strCache>
                <c:ptCount val="1"/>
                <c:pt idx="0">
                  <c:v>Total People - MM</c:v>
                </c:pt>
              </c:strCache>
            </c:strRef>
          </c:tx>
          <c:spPr>
            <a:ln w="15875" cap="rnd">
              <a:solidFill>
                <a:srgbClr val="C00000"/>
              </a:solidFill>
              <a:round/>
            </a:ln>
            <a:effectLst/>
          </c:spPr>
          <c:marker>
            <c:symbol val="none"/>
          </c:marker>
          <c:cat>
            <c:strRef>
              <c:f>'Trends Output'!$A$83:$A$88</c:f>
              <c:strCache>
                <c:ptCount val="6"/>
                <c:pt idx="0">
                  <c:v>1990-1994</c:v>
                </c:pt>
                <c:pt idx="1">
                  <c:v>1995-1999</c:v>
                </c:pt>
                <c:pt idx="2">
                  <c:v>2000-2004</c:v>
                </c:pt>
                <c:pt idx="3">
                  <c:v>2005-2009</c:v>
                </c:pt>
                <c:pt idx="4">
                  <c:v>2010-2014</c:v>
                </c:pt>
                <c:pt idx="5">
                  <c:v>2015-2020</c:v>
                </c:pt>
              </c:strCache>
            </c:strRef>
          </c:cat>
          <c:val>
            <c:numRef>
              <c:f>'Trends Output'!$I$83:$I$88</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1-ACB4-46DF-ADF9-AAD3D6824C91}"/>
            </c:ext>
          </c:extLst>
        </c:ser>
        <c:dLbls>
          <c:showLegendKey val="0"/>
          <c:showVal val="0"/>
          <c:showCatName val="0"/>
          <c:showSerName val="0"/>
          <c:showPercent val="0"/>
          <c:showBubbleSize val="0"/>
        </c:dLbls>
        <c:smooth val="0"/>
        <c:axId val="833236272"/>
        <c:axId val="833235288"/>
      </c:lineChart>
      <c:catAx>
        <c:axId val="83323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35288"/>
        <c:crosses val="autoZero"/>
        <c:auto val="1"/>
        <c:lblAlgn val="ctr"/>
        <c:lblOffset val="100"/>
        <c:noMultiLvlLbl val="0"/>
      </c:catAx>
      <c:valAx>
        <c:axId val="833235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Trip Rate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36272"/>
        <c:crosses val="autoZero"/>
        <c:crossBetween val="between"/>
      </c:valAx>
      <c:spPr>
        <a:noFill/>
        <a:ln>
          <a:noFill/>
        </a:ln>
        <a:effectLst/>
      </c:spPr>
    </c:plotArea>
    <c:legend>
      <c:legendPos val="b"/>
      <c:layout>
        <c:manualLayout>
          <c:xMode val="edge"/>
          <c:yMode val="edge"/>
          <c:x val="2.0614988571454745E-2"/>
          <c:y val="0.83990119919586392"/>
          <c:w val="0.80996282076310711"/>
          <c:h val="0.1060787401574803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gif"/><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17</xdr:col>
      <xdr:colOff>257175</xdr:colOff>
      <xdr:row>0</xdr:row>
      <xdr:rowOff>19050</xdr:rowOff>
    </xdr:from>
    <xdr:to>
      <xdr:col>19</xdr:col>
      <xdr:colOff>0</xdr:colOff>
      <xdr:row>5</xdr:row>
      <xdr:rowOff>2729</xdr:rowOff>
    </xdr:to>
    <xdr:pic>
      <xdr:nvPicPr>
        <xdr:cNvPr id="3" name="Picture 2">
          <a:extLst>
            <a:ext uri="{FF2B5EF4-FFF2-40B4-BE49-F238E27FC236}">
              <a16:creationId xmlns:a16="http://schemas.microsoft.com/office/drawing/2014/main" id="{3FD5C9C3-ED44-4B0B-A9DB-09B2882C6B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20375" y="19050"/>
          <a:ext cx="962025" cy="1126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21</xdr:row>
      <xdr:rowOff>76200</xdr:rowOff>
    </xdr:from>
    <xdr:to>
      <xdr:col>18</xdr:col>
      <xdr:colOff>590550</xdr:colOff>
      <xdr:row>38</xdr:row>
      <xdr:rowOff>47625</xdr:rowOff>
    </xdr:to>
    <xdr:grpSp>
      <xdr:nvGrpSpPr>
        <xdr:cNvPr id="6" name="Group 5">
          <a:extLst>
            <a:ext uri="{FF2B5EF4-FFF2-40B4-BE49-F238E27FC236}">
              <a16:creationId xmlns:a16="http://schemas.microsoft.com/office/drawing/2014/main" id="{DFCF9E98-CFDE-410D-8493-D29695671832}"/>
            </a:ext>
          </a:extLst>
        </xdr:cNvPr>
        <xdr:cNvGrpSpPr/>
      </xdr:nvGrpSpPr>
      <xdr:grpSpPr>
        <a:xfrm>
          <a:off x="9979025" y="4076700"/>
          <a:ext cx="6334125" cy="3578225"/>
          <a:chOff x="8181975" y="4076700"/>
          <a:chExt cx="5457825" cy="3581400"/>
        </a:xfrm>
      </xdr:grpSpPr>
      <xdr:graphicFrame macro="">
        <xdr:nvGraphicFramePr>
          <xdr:cNvPr id="2" name="Chart 1">
            <a:extLst>
              <a:ext uri="{FF2B5EF4-FFF2-40B4-BE49-F238E27FC236}">
                <a16:creationId xmlns:a16="http://schemas.microsoft.com/office/drawing/2014/main" id="{6D787193-DE5A-410C-9634-B4E04FE86188}"/>
              </a:ext>
            </a:extLst>
          </xdr:cNvPr>
          <xdr:cNvGraphicFramePr/>
        </xdr:nvGraphicFramePr>
        <xdr:xfrm>
          <a:off x="8181975" y="4076700"/>
          <a:ext cx="5457825" cy="35814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up 4">
            <a:extLst>
              <a:ext uri="{FF2B5EF4-FFF2-40B4-BE49-F238E27FC236}">
                <a16:creationId xmlns:a16="http://schemas.microsoft.com/office/drawing/2014/main" id="{8CE72F45-B51F-4E7C-AFF5-BF29EDD07008}"/>
              </a:ext>
            </a:extLst>
          </xdr:cNvPr>
          <xdr:cNvGrpSpPr/>
        </xdr:nvGrpSpPr>
        <xdr:grpSpPr>
          <a:xfrm>
            <a:off x="8362950" y="4171950"/>
            <a:ext cx="5029201" cy="400050"/>
            <a:chOff x="8305800" y="1657350"/>
            <a:chExt cx="5029201" cy="400050"/>
          </a:xfrm>
        </xdr:grpSpPr>
        <xdr:sp macro="" textlink="$L$1">
          <xdr:nvSpPr>
            <xdr:cNvPr id="3" name="TextBox 2">
              <a:extLst>
                <a:ext uri="{FF2B5EF4-FFF2-40B4-BE49-F238E27FC236}">
                  <a16:creationId xmlns:a16="http://schemas.microsoft.com/office/drawing/2014/main" id="{FB1F7673-D845-4688-B756-24218D87A7CB}"/>
                </a:ext>
              </a:extLst>
            </xdr:cNvPr>
            <xdr:cNvSpPr txBox="1"/>
          </xdr:nvSpPr>
          <xdr:spPr>
            <a:xfrm>
              <a:off x="8305801" y="1657350"/>
              <a:ext cx="5029200" cy="200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707C0C5F-DAC9-4A21-B4CF-5EE1A23E9511}" type="TxLink">
                <a:rPr lang="en-US" sz="1000" b="1" i="0" u="none" strike="noStrike">
                  <a:solidFill>
                    <a:srgbClr val="000000"/>
                  </a:solidFill>
                  <a:latin typeface="Calibri"/>
                  <a:cs typeface="Calibri"/>
                </a:rPr>
                <a:pPr algn="ctr"/>
                <a:t>0                    Database right of TRICS Consortium Limited, 2020. All rights reserved</a:t>
              </a:fld>
              <a:endParaRPr lang="en-GB" sz="1000" b="1"/>
            </a:p>
          </xdr:txBody>
        </xdr:sp>
        <xdr:sp macro="" textlink="$L$2">
          <xdr:nvSpPr>
            <xdr:cNvPr id="4" name="TextBox 3">
              <a:extLst>
                <a:ext uri="{FF2B5EF4-FFF2-40B4-BE49-F238E27FC236}">
                  <a16:creationId xmlns:a16="http://schemas.microsoft.com/office/drawing/2014/main" id="{1CDB2029-9315-4E7E-89D6-02D0054A8C32}"/>
                </a:ext>
              </a:extLst>
            </xdr:cNvPr>
            <xdr:cNvSpPr txBox="1"/>
          </xdr:nvSpPr>
          <xdr:spPr>
            <a:xfrm>
              <a:off x="8305800" y="1857375"/>
              <a:ext cx="5029200" cy="200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05567CD-EF9E-49C5-9172-3DDE2383324C}" type="TxLink">
                <a:rPr lang="en-US" sz="1000" b="0" i="0" u="none" strike="noStrike">
                  <a:solidFill>
                    <a:srgbClr val="000000"/>
                  </a:solidFill>
                  <a:latin typeface="Calibri"/>
                  <a:cs typeface="Calibri"/>
                </a:rPr>
                <a:pPr algn="ctr"/>
                <a:t>Bureau Service,   TRICS Consortium Ltd,   Bureau Service             Licence No: 700101</a:t>
              </a:fld>
              <a:endParaRPr lang="en-GB" sz="800" b="1"/>
            </a:p>
          </xdr:txBody>
        </xdr:sp>
      </xdr:grpSp>
    </xdr:grpSp>
    <xdr:clientData/>
  </xdr:twoCellAnchor>
  <xdr:twoCellAnchor>
    <xdr:from>
      <xdr:col>9</xdr:col>
      <xdr:colOff>314325</xdr:colOff>
      <xdr:row>39</xdr:row>
      <xdr:rowOff>76200</xdr:rowOff>
    </xdr:from>
    <xdr:to>
      <xdr:col>18</xdr:col>
      <xdr:colOff>590550</xdr:colOff>
      <xdr:row>56</xdr:row>
      <xdr:rowOff>47625</xdr:rowOff>
    </xdr:to>
    <xdr:grpSp>
      <xdr:nvGrpSpPr>
        <xdr:cNvPr id="7" name="Group 6">
          <a:extLst>
            <a:ext uri="{FF2B5EF4-FFF2-40B4-BE49-F238E27FC236}">
              <a16:creationId xmlns:a16="http://schemas.microsoft.com/office/drawing/2014/main" id="{2ACE2C3E-D8FE-46BC-8FE9-4B551E13CD62}"/>
            </a:ext>
          </a:extLst>
        </xdr:cNvPr>
        <xdr:cNvGrpSpPr/>
      </xdr:nvGrpSpPr>
      <xdr:grpSpPr>
        <a:xfrm>
          <a:off x="9979025" y="7874000"/>
          <a:ext cx="6334125" cy="3578225"/>
          <a:chOff x="8181975" y="4076700"/>
          <a:chExt cx="5457825" cy="3581400"/>
        </a:xfrm>
      </xdr:grpSpPr>
      <xdr:graphicFrame macro="">
        <xdr:nvGraphicFramePr>
          <xdr:cNvPr id="8" name="Chart 7">
            <a:extLst>
              <a:ext uri="{FF2B5EF4-FFF2-40B4-BE49-F238E27FC236}">
                <a16:creationId xmlns:a16="http://schemas.microsoft.com/office/drawing/2014/main" id="{B181009E-F21F-4832-909F-A816415CD270}"/>
              </a:ext>
            </a:extLst>
          </xdr:cNvPr>
          <xdr:cNvGraphicFramePr/>
        </xdr:nvGraphicFramePr>
        <xdr:xfrm>
          <a:off x="8181975" y="4076700"/>
          <a:ext cx="5457825" cy="35814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AC8F54F0-EE58-44F1-9877-D36186FE7BD3}"/>
              </a:ext>
            </a:extLst>
          </xdr:cNvPr>
          <xdr:cNvGrpSpPr/>
        </xdr:nvGrpSpPr>
        <xdr:grpSpPr>
          <a:xfrm>
            <a:off x="8362950" y="4171950"/>
            <a:ext cx="5029201" cy="400050"/>
            <a:chOff x="8305800" y="1657350"/>
            <a:chExt cx="5029201" cy="400050"/>
          </a:xfrm>
        </xdr:grpSpPr>
        <xdr:sp macro="" textlink="$L$1">
          <xdr:nvSpPr>
            <xdr:cNvPr id="10" name="TextBox 9">
              <a:extLst>
                <a:ext uri="{FF2B5EF4-FFF2-40B4-BE49-F238E27FC236}">
                  <a16:creationId xmlns:a16="http://schemas.microsoft.com/office/drawing/2014/main" id="{E3A582A6-96A8-4094-9635-C855849145B3}"/>
                </a:ext>
              </a:extLst>
            </xdr:cNvPr>
            <xdr:cNvSpPr txBox="1"/>
          </xdr:nvSpPr>
          <xdr:spPr>
            <a:xfrm>
              <a:off x="8305801" y="1657350"/>
              <a:ext cx="5029200" cy="200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707C0C5F-DAC9-4A21-B4CF-5EE1A23E9511}" type="TxLink">
                <a:rPr lang="en-US" sz="1000" b="1" i="0" u="none" strike="noStrike">
                  <a:solidFill>
                    <a:srgbClr val="000000"/>
                  </a:solidFill>
                  <a:latin typeface="Calibri"/>
                  <a:cs typeface="Calibri"/>
                </a:rPr>
                <a:pPr algn="ctr"/>
                <a:t>0                    Database right of TRICS Consortium Limited, 2020. All rights reserved</a:t>
              </a:fld>
              <a:endParaRPr lang="en-GB" sz="1000" b="1"/>
            </a:p>
          </xdr:txBody>
        </xdr:sp>
        <xdr:sp macro="" textlink="$L$2">
          <xdr:nvSpPr>
            <xdr:cNvPr id="11" name="TextBox 10">
              <a:extLst>
                <a:ext uri="{FF2B5EF4-FFF2-40B4-BE49-F238E27FC236}">
                  <a16:creationId xmlns:a16="http://schemas.microsoft.com/office/drawing/2014/main" id="{EDD99A05-AEAE-46F7-8388-93D333C25F44}"/>
                </a:ext>
              </a:extLst>
            </xdr:cNvPr>
            <xdr:cNvSpPr txBox="1"/>
          </xdr:nvSpPr>
          <xdr:spPr>
            <a:xfrm>
              <a:off x="8305800" y="1857375"/>
              <a:ext cx="5029200" cy="200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05567CD-EF9E-49C5-9172-3DDE2383324C}" type="TxLink">
                <a:rPr lang="en-US" sz="1000" b="0" i="0" u="none" strike="noStrike">
                  <a:solidFill>
                    <a:srgbClr val="000000"/>
                  </a:solidFill>
                  <a:latin typeface="Calibri"/>
                  <a:cs typeface="Calibri"/>
                </a:rPr>
                <a:pPr algn="ctr"/>
                <a:t>Bureau Service,   TRICS Consortium Ltd,   Bureau Service             Licence No: 700101</a:t>
              </a:fld>
              <a:endParaRPr lang="en-GB" sz="800" b="1"/>
            </a:p>
          </xdr:txBody>
        </xdr:sp>
      </xdr:grpSp>
    </xdr:grpSp>
    <xdr:clientData/>
  </xdr:twoCellAnchor>
  <xdr:twoCellAnchor>
    <xdr:from>
      <xdr:col>9</xdr:col>
      <xdr:colOff>314325</xdr:colOff>
      <xdr:row>57</xdr:row>
      <xdr:rowOff>76200</xdr:rowOff>
    </xdr:from>
    <xdr:to>
      <xdr:col>18</xdr:col>
      <xdr:colOff>590550</xdr:colOff>
      <xdr:row>74</xdr:row>
      <xdr:rowOff>47625</xdr:rowOff>
    </xdr:to>
    <xdr:grpSp>
      <xdr:nvGrpSpPr>
        <xdr:cNvPr id="12" name="Group 11">
          <a:extLst>
            <a:ext uri="{FF2B5EF4-FFF2-40B4-BE49-F238E27FC236}">
              <a16:creationId xmlns:a16="http://schemas.microsoft.com/office/drawing/2014/main" id="{35276877-7251-4D00-B556-7BD10FDD70D8}"/>
            </a:ext>
          </a:extLst>
        </xdr:cNvPr>
        <xdr:cNvGrpSpPr/>
      </xdr:nvGrpSpPr>
      <xdr:grpSpPr>
        <a:xfrm>
          <a:off x="9979025" y="11671300"/>
          <a:ext cx="6334125" cy="3565525"/>
          <a:chOff x="8181975" y="4076700"/>
          <a:chExt cx="5457825" cy="3581400"/>
        </a:xfrm>
      </xdr:grpSpPr>
      <xdr:graphicFrame macro="">
        <xdr:nvGraphicFramePr>
          <xdr:cNvPr id="13" name="Chart 12">
            <a:extLst>
              <a:ext uri="{FF2B5EF4-FFF2-40B4-BE49-F238E27FC236}">
                <a16:creationId xmlns:a16="http://schemas.microsoft.com/office/drawing/2014/main" id="{5C261318-84EC-4AC4-BEB6-EC1CF52C4617}"/>
              </a:ext>
            </a:extLst>
          </xdr:cNvPr>
          <xdr:cNvGraphicFramePr/>
        </xdr:nvGraphicFramePr>
        <xdr:xfrm>
          <a:off x="8181975" y="4076700"/>
          <a:ext cx="5457825" cy="3581400"/>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4" name="Group 13">
            <a:extLst>
              <a:ext uri="{FF2B5EF4-FFF2-40B4-BE49-F238E27FC236}">
                <a16:creationId xmlns:a16="http://schemas.microsoft.com/office/drawing/2014/main" id="{1867A0DB-9A1C-4E11-8ECB-A8205F270115}"/>
              </a:ext>
            </a:extLst>
          </xdr:cNvPr>
          <xdr:cNvGrpSpPr/>
        </xdr:nvGrpSpPr>
        <xdr:grpSpPr>
          <a:xfrm>
            <a:off x="8362950" y="4171950"/>
            <a:ext cx="5029201" cy="400050"/>
            <a:chOff x="8305800" y="1657350"/>
            <a:chExt cx="5029201" cy="400050"/>
          </a:xfrm>
        </xdr:grpSpPr>
        <xdr:sp macro="" textlink="$L$1">
          <xdr:nvSpPr>
            <xdr:cNvPr id="15" name="TextBox 14">
              <a:extLst>
                <a:ext uri="{FF2B5EF4-FFF2-40B4-BE49-F238E27FC236}">
                  <a16:creationId xmlns:a16="http://schemas.microsoft.com/office/drawing/2014/main" id="{BDD247CD-CD5D-4051-86C8-203D7E41494D}"/>
                </a:ext>
              </a:extLst>
            </xdr:cNvPr>
            <xdr:cNvSpPr txBox="1"/>
          </xdr:nvSpPr>
          <xdr:spPr>
            <a:xfrm>
              <a:off x="8305801" y="1657350"/>
              <a:ext cx="5029200" cy="200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707C0C5F-DAC9-4A21-B4CF-5EE1A23E9511}" type="TxLink">
                <a:rPr lang="en-US" sz="1000" b="1" i="0" u="none" strike="noStrike">
                  <a:solidFill>
                    <a:srgbClr val="000000"/>
                  </a:solidFill>
                  <a:latin typeface="Calibri"/>
                  <a:cs typeface="Calibri"/>
                </a:rPr>
                <a:pPr algn="ctr"/>
                <a:t>0                    Database right of TRICS Consortium Limited, 2020. All rights reserved</a:t>
              </a:fld>
              <a:endParaRPr lang="en-GB" sz="1000" b="1"/>
            </a:p>
          </xdr:txBody>
        </xdr:sp>
        <xdr:sp macro="" textlink="$L$2">
          <xdr:nvSpPr>
            <xdr:cNvPr id="16" name="TextBox 15">
              <a:extLst>
                <a:ext uri="{FF2B5EF4-FFF2-40B4-BE49-F238E27FC236}">
                  <a16:creationId xmlns:a16="http://schemas.microsoft.com/office/drawing/2014/main" id="{9FB2735F-BB8C-4773-9FBC-2BD2643EA16C}"/>
                </a:ext>
              </a:extLst>
            </xdr:cNvPr>
            <xdr:cNvSpPr txBox="1"/>
          </xdr:nvSpPr>
          <xdr:spPr>
            <a:xfrm>
              <a:off x="8305800" y="1857375"/>
              <a:ext cx="5029200" cy="200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05567CD-EF9E-49C5-9172-3DDE2383324C}" type="TxLink">
                <a:rPr lang="en-US" sz="1000" b="0" i="0" u="none" strike="noStrike">
                  <a:solidFill>
                    <a:srgbClr val="000000"/>
                  </a:solidFill>
                  <a:latin typeface="Calibri"/>
                  <a:cs typeface="Calibri"/>
                </a:rPr>
                <a:pPr algn="ctr"/>
                <a:t>Bureau Service,   TRICS Consortium Ltd,   Bureau Service             Licence No: 700101</a:t>
              </a:fld>
              <a:endParaRPr lang="en-GB" sz="800" b="1"/>
            </a:p>
          </xdr:txBody>
        </xdr:sp>
      </xdr:grpSp>
    </xdr:grpSp>
    <xdr:clientData/>
  </xdr:twoCellAnchor>
  <xdr:twoCellAnchor>
    <xdr:from>
      <xdr:col>9</xdr:col>
      <xdr:colOff>314325</xdr:colOff>
      <xdr:row>75</xdr:row>
      <xdr:rowOff>76200</xdr:rowOff>
    </xdr:from>
    <xdr:to>
      <xdr:col>18</xdr:col>
      <xdr:colOff>590550</xdr:colOff>
      <xdr:row>92</xdr:row>
      <xdr:rowOff>47625</xdr:rowOff>
    </xdr:to>
    <xdr:grpSp>
      <xdr:nvGrpSpPr>
        <xdr:cNvPr id="17" name="Group 16">
          <a:extLst>
            <a:ext uri="{FF2B5EF4-FFF2-40B4-BE49-F238E27FC236}">
              <a16:creationId xmlns:a16="http://schemas.microsoft.com/office/drawing/2014/main" id="{2F483EF2-3D18-41E8-9B93-005D8006ADD3}"/>
            </a:ext>
          </a:extLst>
        </xdr:cNvPr>
        <xdr:cNvGrpSpPr/>
      </xdr:nvGrpSpPr>
      <xdr:grpSpPr>
        <a:xfrm>
          <a:off x="9979025" y="15455900"/>
          <a:ext cx="6334125" cy="3565525"/>
          <a:chOff x="8181975" y="4076700"/>
          <a:chExt cx="5457825" cy="3581400"/>
        </a:xfrm>
      </xdr:grpSpPr>
      <xdr:graphicFrame macro="">
        <xdr:nvGraphicFramePr>
          <xdr:cNvPr id="18" name="Chart 17">
            <a:extLst>
              <a:ext uri="{FF2B5EF4-FFF2-40B4-BE49-F238E27FC236}">
                <a16:creationId xmlns:a16="http://schemas.microsoft.com/office/drawing/2014/main" id="{998BE943-49DC-4E76-8AF1-B6D4698E66EC}"/>
              </a:ext>
            </a:extLst>
          </xdr:cNvPr>
          <xdr:cNvGraphicFramePr/>
        </xdr:nvGraphicFramePr>
        <xdr:xfrm>
          <a:off x="8181975" y="4076700"/>
          <a:ext cx="5457825" cy="3581400"/>
        </xdr:xfrm>
        <a:graphic>
          <a:graphicData uri="http://schemas.openxmlformats.org/drawingml/2006/chart">
            <c:chart xmlns:c="http://schemas.openxmlformats.org/drawingml/2006/chart" xmlns:r="http://schemas.openxmlformats.org/officeDocument/2006/relationships" r:id="rId4"/>
          </a:graphicData>
        </a:graphic>
      </xdr:graphicFrame>
      <xdr:grpSp>
        <xdr:nvGrpSpPr>
          <xdr:cNvPr id="19" name="Group 18">
            <a:extLst>
              <a:ext uri="{FF2B5EF4-FFF2-40B4-BE49-F238E27FC236}">
                <a16:creationId xmlns:a16="http://schemas.microsoft.com/office/drawing/2014/main" id="{9746BAFD-5943-41D1-A4AC-6E7CE8AC7F20}"/>
              </a:ext>
            </a:extLst>
          </xdr:cNvPr>
          <xdr:cNvGrpSpPr/>
        </xdr:nvGrpSpPr>
        <xdr:grpSpPr>
          <a:xfrm>
            <a:off x="8362950" y="4171950"/>
            <a:ext cx="5029201" cy="400050"/>
            <a:chOff x="8305800" y="1657350"/>
            <a:chExt cx="5029201" cy="400050"/>
          </a:xfrm>
        </xdr:grpSpPr>
        <xdr:sp macro="" textlink="$L$1">
          <xdr:nvSpPr>
            <xdr:cNvPr id="20" name="TextBox 19">
              <a:extLst>
                <a:ext uri="{FF2B5EF4-FFF2-40B4-BE49-F238E27FC236}">
                  <a16:creationId xmlns:a16="http://schemas.microsoft.com/office/drawing/2014/main" id="{E9E969D9-4455-42B8-B088-16617BCCF178}"/>
                </a:ext>
              </a:extLst>
            </xdr:cNvPr>
            <xdr:cNvSpPr txBox="1"/>
          </xdr:nvSpPr>
          <xdr:spPr>
            <a:xfrm>
              <a:off x="8305801" y="1657350"/>
              <a:ext cx="5029200" cy="200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707C0C5F-DAC9-4A21-B4CF-5EE1A23E9511}" type="TxLink">
                <a:rPr lang="en-US" sz="1000" b="1" i="0" u="none" strike="noStrike">
                  <a:solidFill>
                    <a:srgbClr val="000000"/>
                  </a:solidFill>
                  <a:latin typeface="Calibri"/>
                  <a:cs typeface="Calibri"/>
                </a:rPr>
                <a:pPr algn="ctr"/>
                <a:t>0                    Database right of TRICS Consortium Limited, 2020. All rights reserved</a:t>
              </a:fld>
              <a:endParaRPr lang="en-GB" sz="1000" b="1"/>
            </a:p>
          </xdr:txBody>
        </xdr:sp>
        <xdr:sp macro="" textlink="$L$2">
          <xdr:nvSpPr>
            <xdr:cNvPr id="21" name="TextBox 20">
              <a:extLst>
                <a:ext uri="{FF2B5EF4-FFF2-40B4-BE49-F238E27FC236}">
                  <a16:creationId xmlns:a16="http://schemas.microsoft.com/office/drawing/2014/main" id="{C5607DC6-FCD9-4D0E-8125-0F1764C44708}"/>
                </a:ext>
              </a:extLst>
            </xdr:cNvPr>
            <xdr:cNvSpPr txBox="1"/>
          </xdr:nvSpPr>
          <xdr:spPr>
            <a:xfrm>
              <a:off x="8305800" y="1857375"/>
              <a:ext cx="5029200" cy="200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05567CD-EF9E-49C5-9172-3DDE2383324C}" type="TxLink">
                <a:rPr lang="en-US" sz="1000" b="0" i="0" u="none" strike="noStrike">
                  <a:solidFill>
                    <a:srgbClr val="000000"/>
                  </a:solidFill>
                  <a:latin typeface="Calibri"/>
                  <a:cs typeface="Calibri"/>
                </a:rPr>
                <a:pPr algn="ctr"/>
                <a:t>Bureau Service,   TRICS Consortium Ltd,   Bureau Service             Licence No: 700101</a:t>
              </a:fld>
              <a:endParaRPr lang="en-GB" sz="800" b="1"/>
            </a:p>
          </xdr:txBody>
        </xdr:sp>
      </xdr:grpSp>
    </xdr:grpSp>
    <xdr:clientData/>
  </xdr:twoCellAnchor>
  <xdr:twoCellAnchor editAs="oneCell">
    <xdr:from>
      <xdr:col>17</xdr:col>
      <xdr:colOff>9525</xdr:colOff>
      <xdr:row>0</xdr:row>
      <xdr:rowOff>19050</xdr:rowOff>
    </xdr:from>
    <xdr:to>
      <xdr:col>19</xdr:col>
      <xdr:colOff>0</xdr:colOff>
      <xdr:row>7</xdr:row>
      <xdr:rowOff>102265</xdr:rowOff>
    </xdr:to>
    <xdr:pic>
      <xdr:nvPicPr>
        <xdr:cNvPr id="22" name="Picture 21">
          <a:extLst>
            <a:ext uri="{FF2B5EF4-FFF2-40B4-BE49-F238E27FC236}">
              <a16:creationId xmlns:a16="http://schemas.microsoft.com/office/drawing/2014/main" id="{0DA95A71-098F-463C-8B99-F9835CB7ED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449175" y="19050"/>
          <a:ext cx="1209675" cy="141671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0.04712</cdr:x>
      <cdr:y>0.92247</cdr:y>
    </cdr:from>
    <cdr:to>
      <cdr:x>0.89529</cdr:x>
      <cdr:y>0.98817</cdr:y>
    </cdr:to>
    <cdr:sp macro="" textlink="">
      <cdr:nvSpPr>
        <cdr:cNvPr id="2" name="TextBox 1">
          <a:extLst xmlns:a="http://schemas.openxmlformats.org/drawingml/2006/main">
            <a:ext uri="{FF2B5EF4-FFF2-40B4-BE49-F238E27FC236}">
              <a16:creationId xmlns:a16="http://schemas.microsoft.com/office/drawing/2014/main" id="{5D0F2E9C-2D70-43A3-A063-B89F18160CB8}"/>
            </a:ext>
          </a:extLst>
        </cdr:cNvPr>
        <cdr:cNvSpPr txBox="1"/>
      </cdr:nvSpPr>
      <cdr:spPr>
        <a:xfrm xmlns:a="http://schemas.openxmlformats.org/drawingml/2006/main" flipV="1">
          <a:off x="257175" y="3343276"/>
          <a:ext cx="4629150"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4.xml><?xml version="1.0" encoding="utf-8"?>
<c:userShapes xmlns:c="http://schemas.openxmlformats.org/drawingml/2006/chart">
  <cdr:relSizeAnchor xmlns:cdr="http://schemas.openxmlformats.org/drawingml/2006/chartDrawing">
    <cdr:from>
      <cdr:x>0.04712</cdr:x>
      <cdr:y>0.92247</cdr:y>
    </cdr:from>
    <cdr:to>
      <cdr:x>0.89529</cdr:x>
      <cdr:y>0.98817</cdr:y>
    </cdr:to>
    <cdr:sp macro="" textlink="">
      <cdr:nvSpPr>
        <cdr:cNvPr id="2" name="TextBox 1">
          <a:extLst xmlns:a="http://schemas.openxmlformats.org/drawingml/2006/main">
            <a:ext uri="{FF2B5EF4-FFF2-40B4-BE49-F238E27FC236}">
              <a16:creationId xmlns:a16="http://schemas.microsoft.com/office/drawing/2014/main" id="{5D0F2E9C-2D70-43A3-A063-B89F18160CB8}"/>
            </a:ext>
          </a:extLst>
        </cdr:cNvPr>
        <cdr:cNvSpPr txBox="1"/>
      </cdr:nvSpPr>
      <cdr:spPr>
        <a:xfrm xmlns:a="http://schemas.openxmlformats.org/drawingml/2006/main" flipV="1">
          <a:off x="257175" y="3343276"/>
          <a:ext cx="4629150"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5.xml><?xml version="1.0" encoding="utf-8"?>
<c:userShapes xmlns:c="http://schemas.openxmlformats.org/drawingml/2006/chart">
  <cdr:relSizeAnchor xmlns:cdr="http://schemas.openxmlformats.org/drawingml/2006/chartDrawing">
    <cdr:from>
      <cdr:x>0.04712</cdr:x>
      <cdr:y>0.92247</cdr:y>
    </cdr:from>
    <cdr:to>
      <cdr:x>0.89529</cdr:x>
      <cdr:y>0.98817</cdr:y>
    </cdr:to>
    <cdr:sp macro="" textlink="">
      <cdr:nvSpPr>
        <cdr:cNvPr id="2" name="TextBox 1">
          <a:extLst xmlns:a="http://schemas.openxmlformats.org/drawingml/2006/main">
            <a:ext uri="{FF2B5EF4-FFF2-40B4-BE49-F238E27FC236}">
              <a16:creationId xmlns:a16="http://schemas.microsoft.com/office/drawing/2014/main" id="{5D0F2E9C-2D70-43A3-A063-B89F18160CB8}"/>
            </a:ext>
          </a:extLst>
        </cdr:cNvPr>
        <cdr:cNvSpPr txBox="1"/>
      </cdr:nvSpPr>
      <cdr:spPr>
        <a:xfrm xmlns:a="http://schemas.openxmlformats.org/drawingml/2006/main" flipV="1">
          <a:off x="257175" y="3343276"/>
          <a:ext cx="4629150"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6.xml><?xml version="1.0" encoding="utf-8"?>
<c:userShapes xmlns:c="http://schemas.openxmlformats.org/drawingml/2006/chart">
  <cdr:relSizeAnchor xmlns:cdr="http://schemas.openxmlformats.org/drawingml/2006/chartDrawing">
    <cdr:from>
      <cdr:x>0.04712</cdr:x>
      <cdr:y>0.92247</cdr:y>
    </cdr:from>
    <cdr:to>
      <cdr:x>0.89529</cdr:x>
      <cdr:y>0.98817</cdr:y>
    </cdr:to>
    <cdr:sp macro="" textlink="">
      <cdr:nvSpPr>
        <cdr:cNvPr id="2" name="TextBox 1">
          <a:extLst xmlns:a="http://schemas.openxmlformats.org/drawingml/2006/main">
            <a:ext uri="{FF2B5EF4-FFF2-40B4-BE49-F238E27FC236}">
              <a16:creationId xmlns:a16="http://schemas.microsoft.com/office/drawing/2014/main" id="{5D0F2E9C-2D70-43A3-A063-B89F18160CB8}"/>
            </a:ext>
          </a:extLst>
        </cdr:cNvPr>
        <cdr:cNvSpPr txBox="1"/>
      </cdr:nvSpPr>
      <cdr:spPr>
        <a:xfrm xmlns:a="http://schemas.openxmlformats.org/drawingml/2006/main" flipV="1">
          <a:off x="257175" y="3343276"/>
          <a:ext cx="4629150"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D6A1D-B2B9-4FD3-950D-140C8612D7C6}">
  <dimension ref="A3:Q24"/>
  <sheetViews>
    <sheetView tabSelected="1" workbookViewId="0"/>
  </sheetViews>
  <sheetFormatPr baseColWidth="10" defaultColWidth="8.83203125" defaultRowHeight="15" x14ac:dyDescent="0.2"/>
  <sheetData>
    <row r="3" spans="1:17" x14ac:dyDescent="0.2">
      <c r="A3" s="37" t="s">
        <v>58</v>
      </c>
      <c r="B3" s="37"/>
      <c r="C3" s="37"/>
      <c r="D3" s="37"/>
      <c r="E3" s="37"/>
      <c r="F3" s="37"/>
      <c r="G3" s="37"/>
      <c r="H3" s="37"/>
      <c r="I3" s="37"/>
      <c r="J3" s="37"/>
      <c r="K3" s="37"/>
      <c r="L3" s="37"/>
      <c r="M3" s="37"/>
      <c r="N3" s="37"/>
      <c r="O3" s="37"/>
      <c r="P3" s="37"/>
      <c r="Q3" s="37"/>
    </row>
    <row r="4" spans="1:17" x14ac:dyDescent="0.2">
      <c r="A4" s="17"/>
      <c r="B4" s="17"/>
      <c r="C4" s="17"/>
      <c r="D4" s="17"/>
      <c r="E4" s="17"/>
      <c r="F4" s="17"/>
      <c r="G4" s="17"/>
      <c r="H4" s="17"/>
      <c r="I4" s="17"/>
      <c r="J4" s="17"/>
      <c r="K4" s="17"/>
      <c r="L4" s="17"/>
      <c r="M4" s="17"/>
      <c r="N4" s="17"/>
      <c r="O4" s="17"/>
      <c r="P4" s="17"/>
      <c r="Q4" s="17"/>
    </row>
    <row r="5" spans="1:17" ht="30" customHeight="1" x14ac:dyDescent="0.2">
      <c r="A5" s="38" t="s">
        <v>74</v>
      </c>
      <c r="B5" s="38"/>
      <c r="C5" s="38"/>
      <c r="D5" s="38"/>
      <c r="E5" s="38"/>
      <c r="F5" s="38"/>
      <c r="G5" s="38"/>
      <c r="H5" s="38"/>
      <c r="I5" s="38"/>
      <c r="J5" s="38"/>
      <c r="K5" s="38"/>
      <c r="L5" s="38"/>
      <c r="M5" s="38"/>
      <c r="N5" s="38"/>
      <c r="O5" s="38"/>
      <c r="P5" s="38"/>
      <c r="Q5" s="38"/>
    </row>
    <row r="7" spans="1:17" x14ac:dyDescent="0.2">
      <c r="A7" s="39" t="s">
        <v>75</v>
      </c>
      <c r="B7" s="39"/>
      <c r="C7" s="39"/>
      <c r="D7" s="39"/>
      <c r="E7" s="39"/>
      <c r="F7" s="39"/>
      <c r="G7" s="39"/>
      <c r="H7" s="39"/>
      <c r="I7" s="39"/>
      <c r="J7" s="39"/>
      <c r="K7" s="39"/>
      <c r="L7" s="39"/>
      <c r="M7" s="39"/>
      <c r="N7" s="39"/>
      <c r="O7" s="39"/>
      <c r="P7" s="39"/>
      <c r="Q7" s="39"/>
    </row>
    <row r="8" spans="1:17" x14ac:dyDescent="0.2">
      <c r="A8" s="39" t="s">
        <v>76</v>
      </c>
      <c r="B8" s="39"/>
      <c r="C8" s="39"/>
      <c r="D8" s="39"/>
      <c r="E8" s="39"/>
      <c r="F8" s="39"/>
      <c r="G8" s="39"/>
      <c r="H8" s="39"/>
      <c r="I8" s="39"/>
      <c r="J8" s="39"/>
      <c r="K8" s="39"/>
      <c r="L8" s="39"/>
      <c r="M8" s="39"/>
      <c r="N8" s="39"/>
      <c r="O8" s="39"/>
      <c r="P8" s="39"/>
      <c r="Q8" s="39"/>
    </row>
    <row r="9" spans="1:17" x14ac:dyDescent="0.2">
      <c r="A9" s="39" t="s">
        <v>77</v>
      </c>
      <c r="B9" s="39"/>
      <c r="C9" s="39"/>
      <c r="D9" s="39"/>
      <c r="E9" s="39"/>
      <c r="F9" s="39"/>
      <c r="G9" s="39"/>
      <c r="H9" s="39"/>
      <c r="I9" s="39"/>
      <c r="J9" s="39"/>
      <c r="K9" s="39"/>
      <c r="L9" s="39"/>
      <c r="M9" s="39"/>
      <c r="N9" s="39"/>
      <c r="O9" s="39"/>
      <c r="P9" s="39"/>
      <c r="Q9" s="39"/>
    </row>
    <row r="11" spans="1:17" ht="31.5" customHeight="1" x14ac:dyDescent="0.2">
      <c r="A11" s="36" t="s">
        <v>78</v>
      </c>
      <c r="B11" s="36"/>
      <c r="C11" s="36"/>
      <c r="D11" s="36"/>
      <c r="E11" s="36"/>
      <c r="F11" s="36"/>
      <c r="G11" s="36"/>
      <c r="H11" s="36"/>
      <c r="I11" s="36"/>
      <c r="J11" s="36"/>
      <c r="K11" s="36"/>
      <c r="L11" s="36"/>
      <c r="M11" s="36"/>
      <c r="N11" s="36"/>
      <c r="O11" s="36"/>
      <c r="P11" s="36"/>
      <c r="Q11" s="36"/>
    </row>
    <row r="12" spans="1:17" x14ac:dyDescent="0.2">
      <c r="A12" s="18"/>
      <c r="B12" s="18"/>
      <c r="C12" s="18"/>
      <c r="D12" s="18"/>
      <c r="E12" s="18"/>
      <c r="F12" s="18"/>
      <c r="G12" s="18"/>
      <c r="H12" s="18"/>
      <c r="I12" s="18"/>
      <c r="J12" s="18"/>
      <c r="K12" s="18"/>
      <c r="L12" s="18"/>
      <c r="M12" s="18"/>
      <c r="N12" s="18"/>
      <c r="O12" s="18"/>
      <c r="P12" s="18"/>
      <c r="Q12" s="18"/>
    </row>
    <row r="13" spans="1:17" x14ac:dyDescent="0.2">
      <c r="A13" s="18"/>
      <c r="B13" s="39" t="s">
        <v>79</v>
      </c>
      <c r="C13" s="39"/>
      <c r="D13" s="39"/>
      <c r="E13" s="39"/>
      <c r="F13" s="39"/>
      <c r="G13" s="39"/>
      <c r="H13" s="39"/>
      <c r="I13" s="39"/>
      <c r="J13" s="39"/>
      <c r="K13" s="39"/>
      <c r="L13" s="39"/>
      <c r="M13" s="39"/>
      <c r="N13" s="39"/>
      <c r="O13" s="39"/>
      <c r="P13" s="39"/>
      <c r="Q13" s="39"/>
    </row>
    <row r="14" spans="1:17" x14ac:dyDescent="0.2">
      <c r="A14" s="18"/>
      <c r="B14" s="39" t="s">
        <v>80</v>
      </c>
      <c r="C14" s="39"/>
      <c r="D14" s="39"/>
      <c r="E14" s="39"/>
      <c r="F14" s="39"/>
      <c r="G14" s="39"/>
      <c r="H14" s="39"/>
      <c r="I14" s="39"/>
      <c r="J14" s="39"/>
      <c r="K14" s="39"/>
      <c r="L14" s="39"/>
      <c r="M14" s="39"/>
      <c r="N14" s="39"/>
      <c r="O14" s="39"/>
      <c r="P14" s="39"/>
      <c r="Q14" s="39"/>
    </row>
    <row r="15" spans="1:17" x14ac:dyDescent="0.2">
      <c r="A15" s="18"/>
      <c r="B15" s="18"/>
      <c r="C15" s="18"/>
      <c r="D15" s="18"/>
      <c r="E15" s="18"/>
      <c r="F15" s="18"/>
      <c r="G15" s="18"/>
      <c r="H15" s="18"/>
      <c r="I15" s="18"/>
      <c r="J15" s="18"/>
      <c r="K15" s="18"/>
      <c r="L15" s="18"/>
      <c r="M15" s="18"/>
      <c r="N15" s="18"/>
      <c r="O15" s="18"/>
      <c r="P15" s="18"/>
      <c r="Q15" s="18"/>
    </row>
    <row r="16" spans="1:17" ht="30.75" customHeight="1" x14ac:dyDescent="0.2">
      <c r="A16" s="18"/>
      <c r="B16" s="36" t="s">
        <v>81</v>
      </c>
      <c r="C16" s="36"/>
      <c r="D16" s="36"/>
      <c r="E16" s="36"/>
      <c r="F16" s="36"/>
      <c r="G16" s="36"/>
      <c r="H16" s="36"/>
      <c r="I16" s="36"/>
      <c r="J16" s="36"/>
      <c r="K16" s="36"/>
      <c r="L16" s="36"/>
      <c r="M16" s="36"/>
      <c r="N16" s="36"/>
      <c r="O16" s="36"/>
      <c r="P16" s="36"/>
      <c r="Q16" s="36"/>
    </row>
    <row r="17" spans="1:17" x14ac:dyDescent="0.2">
      <c r="A17" s="18"/>
      <c r="B17" s="18"/>
      <c r="C17" s="18"/>
      <c r="D17" s="18"/>
      <c r="E17" s="18"/>
      <c r="F17" s="18"/>
      <c r="G17" s="18"/>
      <c r="H17" s="18"/>
      <c r="I17" s="18"/>
      <c r="J17" s="18"/>
      <c r="K17" s="18"/>
      <c r="L17" s="18"/>
      <c r="M17" s="18"/>
      <c r="N17" s="18"/>
      <c r="O17" s="18"/>
      <c r="P17" s="18"/>
      <c r="Q17" s="18"/>
    </row>
    <row r="18" spans="1:17" x14ac:dyDescent="0.2">
      <c r="A18" s="18"/>
      <c r="B18" s="39" t="s">
        <v>59</v>
      </c>
      <c r="C18" s="39"/>
      <c r="D18" s="39"/>
      <c r="E18" s="39"/>
      <c r="F18" s="39"/>
      <c r="G18" s="39"/>
      <c r="H18" s="39"/>
      <c r="I18" s="39"/>
      <c r="J18" s="39"/>
      <c r="K18" s="39"/>
      <c r="L18" s="39"/>
      <c r="M18" s="39"/>
      <c r="N18" s="39"/>
      <c r="O18" s="39"/>
      <c r="P18" s="39"/>
      <c r="Q18" s="39"/>
    </row>
    <row r="20" spans="1:17" ht="30" customHeight="1" x14ac:dyDescent="0.2">
      <c r="A20" s="36" t="s">
        <v>73</v>
      </c>
      <c r="B20" s="36"/>
      <c r="C20" s="36"/>
      <c r="D20" s="36"/>
      <c r="E20" s="36"/>
      <c r="F20" s="36"/>
      <c r="G20" s="36"/>
      <c r="H20" s="36"/>
      <c r="I20" s="36"/>
      <c r="J20" s="36"/>
      <c r="K20" s="36"/>
      <c r="L20" s="36"/>
      <c r="M20" s="36"/>
      <c r="N20" s="36"/>
      <c r="O20" s="36"/>
      <c r="P20" s="36"/>
      <c r="Q20" s="36"/>
    </row>
    <row r="22" spans="1:17" ht="33.75" customHeight="1" x14ac:dyDescent="0.2">
      <c r="A22" s="36" t="s">
        <v>82</v>
      </c>
      <c r="B22" s="36"/>
      <c r="C22" s="36"/>
      <c r="D22" s="36"/>
      <c r="E22" s="36"/>
      <c r="F22" s="36"/>
      <c r="G22" s="36"/>
      <c r="H22" s="36"/>
      <c r="I22" s="36"/>
      <c r="J22" s="36"/>
      <c r="K22" s="36"/>
      <c r="L22" s="36"/>
      <c r="M22" s="36"/>
      <c r="N22" s="36"/>
      <c r="O22" s="36"/>
      <c r="P22" s="36"/>
      <c r="Q22" s="36"/>
    </row>
    <row r="24" spans="1:17" ht="30.75" customHeight="1" x14ac:dyDescent="0.2">
      <c r="A24" s="36" t="s">
        <v>64</v>
      </c>
      <c r="B24" s="36"/>
      <c r="C24" s="36"/>
      <c r="D24" s="36"/>
      <c r="E24" s="36"/>
      <c r="F24" s="36"/>
      <c r="G24" s="36"/>
      <c r="H24" s="36"/>
      <c r="I24" s="36"/>
      <c r="J24" s="36"/>
      <c r="K24" s="36"/>
      <c r="L24" s="36"/>
      <c r="M24" s="36"/>
      <c r="N24" s="36"/>
      <c r="O24" s="36"/>
      <c r="P24" s="36"/>
      <c r="Q24" s="36"/>
    </row>
  </sheetData>
  <mergeCells count="13">
    <mergeCell ref="A24:Q24"/>
    <mergeCell ref="A20:Q20"/>
    <mergeCell ref="B13:Q13"/>
    <mergeCell ref="B14:Q14"/>
    <mergeCell ref="B16:Q16"/>
    <mergeCell ref="B18:Q18"/>
    <mergeCell ref="A22:Q22"/>
    <mergeCell ref="A11:Q11"/>
    <mergeCell ref="A3:Q3"/>
    <mergeCell ref="A5:Q5"/>
    <mergeCell ref="A7:Q7"/>
    <mergeCell ref="A8:Q8"/>
    <mergeCell ref="A9:Q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521C-913C-45E0-BFE3-31BFF4C37B0D}">
  <dimension ref="A1"/>
  <sheetViews>
    <sheetView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0E04B-B870-47EC-900E-430DF51FC997}">
  <dimension ref="A1"/>
  <sheetViews>
    <sheetView topLeftCell="A109" workbookViewId="0">
      <selection sqref="A1:XFD1048576"/>
    </sheetView>
  </sheetViews>
  <sheetFormatPr baseColWidth="10" defaultColWidth="8.83203125" defaultRowHeight="1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73B91-57CE-4233-8625-6987A6E44F25}">
  <dimension ref="A1"/>
  <sheetViews>
    <sheetView topLeftCell="A28"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67769-FE44-4B85-9CEE-513F50668E7B}">
  <dimension ref="A1"/>
  <sheetViews>
    <sheetView workbookViewId="0">
      <selection sqref="A1:XFD1048576"/>
    </sheetView>
  </sheetViews>
  <sheetFormatPr baseColWidth="10" defaultColWidth="8.83203125" defaultRowHeight="1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27CD4-953C-49B7-B927-2806A2337102}">
  <dimension ref="A1"/>
  <sheetViews>
    <sheetView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D99CF-4595-46DC-A572-89980059CDC6}">
  <dimension ref="A1"/>
  <sheetViews>
    <sheetView workbookViewId="0">
      <selection sqref="A1:XFD1048576"/>
    </sheetView>
  </sheetViews>
  <sheetFormatPr baseColWidth="10" defaultColWidth="8.83203125" defaultRowHeight="15"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D0482-0076-4C8C-BBA2-66B9AEE1074B}">
  <dimension ref="A1"/>
  <sheetViews>
    <sheetView topLeftCell="A31"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3BBEE-962B-4D23-BD70-0670BEB7E7D0}">
  <dimension ref="A1"/>
  <sheetViews>
    <sheetView topLeftCell="A109"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76770-A858-499F-85D5-B84D8B4B96BC}">
  <dimension ref="A1"/>
  <sheetViews>
    <sheetView topLeftCell="A29"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90153-CD4A-4D62-95F8-D9C3BB973F3D}">
  <dimension ref="A1"/>
  <sheetViews>
    <sheetView topLeftCell="A124"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03619-ACB9-4DDD-9AB7-F7AA38B397F7}">
  <dimension ref="A1:M90"/>
  <sheetViews>
    <sheetView workbookViewId="0">
      <selection activeCell="H4" sqref="H4"/>
    </sheetView>
  </sheetViews>
  <sheetFormatPr baseColWidth="10" defaultColWidth="8.83203125" defaultRowHeight="15" x14ac:dyDescent="0.2"/>
  <cols>
    <col min="1" max="1" width="21.5" customWidth="1"/>
    <col min="2" max="9" width="13.1640625" customWidth="1"/>
  </cols>
  <sheetData>
    <row r="1" spans="1:13" x14ac:dyDescent="0.2">
      <c r="A1" t="s">
        <v>49</v>
      </c>
      <c r="B1" s="10">
        <v>700101</v>
      </c>
      <c r="E1" s="13" t="s">
        <v>50</v>
      </c>
      <c r="F1" s="10" t="s">
        <v>52</v>
      </c>
      <c r="G1" s="10"/>
      <c r="K1" s="16" t="s">
        <v>55</v>
      </c>
      <c r="L1" s="46" t="str">
        <f>CONCATENATE(B3,"                    Database right of TRICS Consortium Limited, 2020. All rights reserved")</f>
        <v>0                    Database right of TRICS Consortium Limited, 2020. All rights reserved</v>
      </c>
      <c r="M1" s="46"/>
    </row>
    <row r="2" spans="1:13" x14ac:dyDescent="0.2">
      <c r="B2" s="14"/>
      <c r="E2" s="13" t="s">
        <v>51</v>
      </c>
      <c r="F2" s="10" t="s">
        <v>57</v>
      </c>
      <c r="G2" s="10"/>
      <c r="K2" s="16" t="s">
        <v>56</v>
      </c>
      <c r="L2" s="46" t="str">
        <f>CONCATENATE(F1,",   ",F2,",   ",F3,"             Licence No: ",B1)</f>
        <v>Bureau Service,   TRICS Consortium Ltd,   Bureau Service             Licence No: 700101</v>
      </c>
      <c r="M2" s="46"/>
    </row>
    <row r="3" spans="1:13" x14ac:dyDescent="0.2">
      <c r="A3" t="s">
        <v>53</v>
      </c>
      <c r="B3" s="15">
        <f>'Timeslice 1 - Vehicles Only'!A1</f>
        <v>0</v>
      </c>
      <c r="E3" s="13" t="s">
        <v>54</v>
      </c>
      <c r="F3" s="10" t="s">
        <v>52</v>
      </c>
      <c r="G3" s="10"/>
    </row>
    <row r="5" spans="1:13" x14ac:dyDescent="0.2">
      <c r="A5" t="s">
        <v>2</v>
      </c>
      <c r="B5" s="10" t="s">
        <v>20</v>
      </c>
      <c r="C5" s="10"/>
    </row>
    <row r="7" spans="1:13" x14ac:dyDescent="0.2">
      <c r="A7" t="s">
        <v>0</v>
      </c>
      <c r="B7" s="10" t="s">
        <v>1</v>
      </c>
      <c r="D7" t="s">
        <v>19</v>
      </c>
      <c r="F7" s="1" t="str">
        <f>VLOOKUP($B$7,Lists!$E$29:$G$34,2,FALSE)</f>
        <v>100 m²</v>
      </c>
      <c r="H7" s="12" t="str">
        <f>VLOOKUP($B$7,Lists!$E$29:$G$34,3,FALSE)</f>
        <v>100 m² GFA</v>
      </c>
      <c r="I7" s="12"/>
    </row>
    <row r="9" spans="1:13" x14ac:dyDescent="0.2">
      <c r="A9" t="s">
        <v>60</v>
      </c>
      <c r="B9" t="str">
        <f>B7</f>
        <v>GFA</v>
      </c>
      <c r="C9" t="s">
        <v>3</v>
      </c>
      <c r="D9" s="11">
        <v>2000</v>
      </c>
      <c r="E9" t="s">
        <v>4</v>
      </c>
      <c r="F9" s="11">
        <v>10000</v>
      </c>
    </row>
    <row r="10" spans="1:13" x14ac:dyDescent="0.2">
      <c r="B10" t="s">
        <v>6</v>
      </c>
      <c r="C10" s="10" t="s">
        <v>8</v>
      </c>
    </row>
    <row r="11" spans="1:13" x14ac:dyDescent="0.2">
      <c r="B11" t="s">
        <v>5</v>
      </c>
      <c r="C11" s="10" t="s">
        <v>7</v>
      </c>
      <c r="D11" s="10"/>
      <c r="E11" s="10"/>
      <c r="F11" s="10"/>
    </row>
    <row r="13" spans="1:13" x14ac:dyDescent="0.2">
      <c r="B13" s="1" t="s">
        <v>11</v>
      </c>
      <c r="C13" s="1" t="s">
        <v>12</v>
      </c>
    </row>
    <row r="14" spans="1:13" x14ac:dyDescent="0.2">
      <c r="A14" t="s">
        <v>9</v>
      </c>
      <c r="B14" s="11">
        <v>1990</v>
      </c>
      <c r="C14" s="11">
        <v>1994</v>
      </c>
    </row>
    <row r="15" spans="1:13" x14ac:dyDescent="0.2">
      <c r="A15" t="s">
        <v>10</v>
      </c>
      <c r="B15" s="11">
        <v>1995</v>
      </c>
      <c r="C15" s="11">
        <v>1999</v>
      </c>
    </row>
    <row r="16" spans="1:13" x14ac:dyDescent="0.2">
      <c r="A16" t="s">
        <v>13</v>
      </c>
      <c r="B16" s="11">
        <v>2000</v>
      </c>
      <c r="C16" s="11">
        <v>2004</v>
      </c>
    </row>
    <row r="17" spans="1:9" x14ac:dyDescent="0.2">
      <c r="A17" t="s">
        <v>14</v>
      </c>
      <c r="B17" s="11">
        <v>2005</v>
      </c>
      <c r="C17" s="11">
        <v>2009</v>
      </c>
    </row>
    <row r="18" spans="1:9" x14ac:dyDescent="0.2">
      <c r="A18" t="s">
        <v>15</v>
      </c>
      <c r="B18" s="11">
        <v>2010</v>
      </c>
      <c r="C18" s="11">
        <v>2014</v>
      </c>
    </row>
    <row r="19" spans="1:9" x14ac:dyDescent="0.2">
      <c r="A19" t="s">
        <v>16</v>
      </c>
      <c r="B19" s="11">
        <v>2015</v>
      </c>
      <c r="C19" s="11">
        <v>2020</v>
      </c>
    </row>
    <row r="20" spans="1:9" x14ac:dyDescent="0.2">
      <c r="A20" t="s">
        <v>17</v>
      </c>
      <c r="B20" s="1"/>
      <c r="C20" s="1"/>
    </row>
    <row r="21" spans="1:9" x14ac:dyDescent="0.2">
      <c r="A21" t="s">
        <v>18</v>
      </c>
      <c r="B21" s="1"/>
      <c r="C21" s="1"/>
    </row>
    <row r="24" spans="1:9" x14ac:dyDescent="0.2">
      <c r="A24" t="s">
        <v>21</v>
      </c>
      <c r="B24" s="8">
        <v>0.29166666666666702</v>
      </c>
      <c r="C24" s="8">
        <v>0.41666666666666702</v>
      </c>
      <c r="D24" s="6">
        <f>(C24-B24)*24</f>
        <v>3</v>
      </c>
      <c r="E24" s="5"/>
      <c r="F24" t="s">
        <v>32</v>
      </c>
      <c r="G24" s="9" t="s">
        <v>30</v>
      </c>
      <c r="H24" s="7" t="str">
        <f>VLOOKUP(G24,FLOW,2,FALSE)</f>
        <v>J</v>
      </c>
      <c r="I24" s="7"/>
    </row>
    <row r="25" spans="1:9" ht="16" thickBot="1" x14ac:dyDescent="0.25">
      <c r="B25" s="7">
        <f>VLOOKUP($B$24,TIME,2,FALSE)</f>
        <v>19</v>
      </c>
      <c r="C25" s="7">
        <f>VLOOKUP($B$24,TIME,3,FALSE)</f>
        <v>52</v>
      </c>
      <c r="D25" s="7">
        <f>VLOOKUP($B$24,TIME,4,FALSE)</f>
        <v>19</v>
      </c>
      <c r="E25" s="7">
        <f>VLOOKUP($B$24,TIME,5,FALSE)</f>
        <v>52</v>
      </c>
      <c r="F25" s="7">
        <f>VLOOKUP($B$24,TIME,6,FALSE)</f>
        <v>85</v>
      </c>
      <c r="G25" s="7">
        <f>VLOOKUP($B$24,TIME,7,FALSE)</f>
        <v>118</v>
      </c>
      <c r="H25" s="7">
        <f>VLOOKUP($B$24,TIME,8,FALSE)</f>
        <v>151</v>
      </c>
      <c r="I25" s="7">
        <f>VLOOKUP($B$24,TIME,9,FALSE)</f>
        <v>184</v>
      </c>
    </row>
    <row r="26" spans="1:9" ht="15" customHeight="1" x14ac:dyDescent="0.2">
      <c r="A26" s="47" t="str">
        <f>CONCATENATE("Historic Trends - ",$B$5," - ",$C$10," ",G24, " (Trip Rates per ",$H$7,") - ",ROUND(B24*24,0),":00 to ",ROUND(C24*24,0),":00")</f>
        <v>Historic Trends - Food Superstore - No PFS - Weekday Totals (Trip Rates per 100 m² GFA) - 7:00 to 10:00</v>
      </c>
      <c r="B26" s="48"/>
      <c r="C26" s="48"/>
      <c r="D26" s="48"/>
      <c r="E26" s="48"/>
      <c r="F26" s="48"/>
      <c r="G26" s="48"/>
      <c r="H26" s="48"/>
      <c r="I26" s="49"/>
    </row>
    <row r="27" spans="1:9" ht="15" customHeight="1" x14ac:dyDescent="0.2">
      <c r="A27" s="28"/>
      <c r="B27" s="45" t="s">
        <v>61</v>
      </c>
      <c r="C27" s="45"/>
      <c r="D27" s="40" t="s">
        <v>62</v>
      </c>
      <c r="E27" s="41"/>
      <c r="F27" s="41"/>
      <c r="G27" s="41"/>
      <c r="H27" s="41"/>
      <c r="I27" s="42"/>
    </row>
    <row r="28" spans="1:9" ht="42.75" customHeight="1" x14ac:dyDescent="0.2">
      <c r="A28" s="29" t="s">
        <v>63</v>
      </c>
      <c r="B28" s="30" t="s">
        <v>68</v>
      </c>
      <c r="C28" s="30" t="s">
        <v>72</v>
      </c>
      <c r="D28" s="30" t="s">
        <v>67</v>
      </c>
      <c r="E28" s="30" t="s">
        <v>71</v>
      </c>
      <c r="F28" s="30" t="s">
        <v>66</v>
      </c>
      <c r="G28" s="30" t="s">
        <v>70</v>
      </c>
      <c r="H28" s="30" t="s">
        <v>69</v>
      </c>
      <c r="I28" s="31" t="s">
        <v>26</v>
      </c>
    </row>
    <row r="29" spans="1:9" x14ac:dyDescent="0.2">
      <c r="A29" s="25" t="str">
        <f>CONCATENATE($B$14,"-",$C$14)</f>
        <v>1990-1994</v>
      </c>
      <c r="B29" s="26" t="e">
        <f ca="1">IF(SUM(INDIRECT("'Timeslice 1 - Vehicles Only'!"&amp;$H$24&amp;B$25&amp;":"&amp;$H$24&amp;(B$25+$D$24-1)))=0,NA(),SUM(INDIRECT("'Timeslice 1 - Vehicles Only'!"&amp;$H$24&amp;B$25&amp;":"&amp;$H$24&amp;(B$25+$D$24-1))))</f>
        <v>#N/A</v>
      </c>
      <c r="C29" s="26" t="e">
        <f ca="1">IF(SUM(INDIRECT("'Timeslice 1 - Vehicles Only'!"&amp;$H$24&amp;C$25&amp;":"&amp;$H$24&amp;(C$25+$D$24-1)))=0,NA(),SUM(INDIRECT("'Timeslice 1 - Vehicles Only'!"&amp;$H$24&amp;C$25&amp;":"&amp;$H$24&amp;(C$25+$D$24-1))))</f>
        <v>#N/A</v>
      </c>
      <c r="D29" s="26" t="e">
        <f ca="1">IF(SUM(INDIRECT("'Timeslice 1 - Multi-Modal'!"&amp;$H$24&amp;D$25&amp;":"&amp;$H$24&amp;(D$25+$D$24-1)))=0,NA(),SUM(INDIRECT("'Timeslice 1 - Multi-Modal'!"&amp;$H$24&amp;D$25&amp;":"&amp;$H$24&amp;(D$25+$D$24-1))))</f>
        <v>#N/A</v>
      </c>
      <c r="E29" s="26" t="e">
        <f t="shared" ref="E29:I29" ca="1" si="0">IF(SUM(INDIRECT("'Timeslice 1 - Multi-Modal'!"&amp;$H$24&amp;E$25&amp;":"&amp;$H$24&amp;(E$25+$D$24-1)))=0,NA(),SUM(INDIRECT("'Timeslice 1 - Multi-Modal'!"&amp;$H$24&amp;E$25&amp;":"&amp;$H$24&amp;(E$25+$D$24-1))))</f>
        <v>#N/A</v>
      </c>
      <c r="F29" s="26" t="e">
        <f t="shared" ca="1" si="0"/>
        <v>#N/A</v>
      </c>
      <c r="G29" s="26" t="e">
        <f t="shared" ca="1" si="0"/>
        <v>#N/A</v>
      </c>
      <c r="H29" s="34" t="e">
        <f t="shared" ca="1" si="0"/>
        <v>#N/A</v>
      </c>
      <c r="I29" s="35" t="e">
        <f t="shared" ca="1" si="0"/>
        <v>#N/A</v>
      </c>
    </row>
    <row r="30" spans="1:9" x14ac:dyDescent="0.2">
      <c r="A30" s="19" t="str">
        <f>CONCATENATE($B$15,"-",$C$15)</f>
        <v>1995-1999</v>
      </c>
      <c r="B30" s="20" t="e">
        <f ca="1">IF(SUM(INDIRECT("'Timeslice 2 - Vehicles Only'!"&amp;$H$24&amp;B$25&amp;":"&amp;$H$24&amp;(B$25+$D$24-1)))=0,NA(),SUM(INDIRECT("'Timeslice 2 - Vehicles Only'!"&amp;$H$24&amp;B$25&amp;":"&amp;$H$24&amp;(B$25+$D$24-1))))</f>
        <v>#N/A</v>
      </c>
      <c r="C30" s="20" t="e">
        <f ca="1">IF(SUM(INDIRECT("'Timeslice 2 - Vehicles Only'!"&amp;$H$24&amp;C$25&amp;":"&amp;$H$24&amp;(C$25+$D$24-1)))=0,NA(),SUM(INDIRECT("'Timeslice 2 - Vehicles Only'!"&amp;$H$24&amp;C$25&amp;":"&amp;$H$24&amp;(C$25+$D$24-1))))</f>
        <v>#N/A</v>
      </c>
      <c r="D30" s="20" t="e">
        <f ca="1">IF(SUM(INDIRECT("'Timeslice 2 - Multi-Modal'!"&amp;$H$24&amp;D$25&amp;":"&amp;$H$24&amp;(D$25+$D$24-1)))=0,NA(),SUM(INDIRECT("'Timeslice 2 - Multi-Modal'!"&amp;$H$24&amp;D$25&amp;":"&amp;$H$24&amp;(D$25+$D$24-1))))</f>
        <v>#N/A</v>
      </c>
      <c r="E30" s="20" t="e">
        <f t="shared" ref="E30:I30" ca="1" si="1">IF(SUM(INDIRECT("'Timeslice 2 - Multi-Modal'!"&amp;$H$24&amp;E$25&amp;":"&amp;$H$24&amp;(E$25+$D$24-1)))=0,NA(),SUM(INDIRECT("'Timeslice 2 - Multi-Modal'!"&amp;$H$24&amp;E$25&amp;":"&amp;$H$24&amp;(E$25+$D$24-1))))</f>
        <v>#N/A</v>
      </c>
      <c r="F30" s="20" t="e">
        <f t="shared" ca="1" si="1"/>
        <v>#N/A</v>
      </c>
      <c r="G30" s="20" t="e">
        <f t="shared" ca="1" si="1"/>
        <v>#N/A</v>
      </c>
      <c r="H30" s="20" t="e">
        <f t="shared" ca="1" si="1"/>
        <v>#N/A</v>
      </c>
      <c r="I30" s="21" t="e">
        <f t="shared" ca="1" si="1"/>
        <v>#N/A</v>
      </c>
    </row>
    <row r="31" spans="1:9" x14ac:dyDescent="0.2">
      <c r="A31" s="19" t="str">
        <f>CONCATENATE($B$16,"-",$C$16)</f>
        <v>2000-2004</v>
      </c>
      <c r="B31" s="20" t="e">
        <f ca="1">IF(SUM(INDIRECT("'Timeslice 3 - Vehicles Only'!"&amp;$H$24&amp;B$25&amp;":"&amp;$H$24&amp;(B$25+$D$24-1)))=0,NA(),SUM(INDIRECT("'Timeslice 3 - Vehicles Only'!"&amp;$H$24&amp;B$25&amp;":"&amp;$H$24&amp;(B$25+$D$24-1))))</f>
        <v>#N/A</v>
      </c>
      <c r="C31" s="20" t="e">
        <f ca="1">IF(SUM(INDIRECT("'Timeslice 3 - Vehicles Only'!"&amp;$H$24&amp;C$25&amp;":"&amp;$H$24&amp;(C$25+$D$24-1)))=0,NA(),SUM(INDIRECT("'Timeslice 3 - Vehicles Only'!"&amp;$H$24&amp;C$25&amp;":"&amp;$H$24&amp;(C$25+$D$24-1))))</f>
        <v>#N/A</v>
      </c>
      <c r="D31" s="20" t="e">
        <f ca="1">IF(SUM(INDIRECT("'Timeslice 3 - Multi-Modal'!"&amp;$H$24&amp;D$25&amp;":"&amp;$H$24&amp;(D$25+$D$24-1)))=0,NA(),SUM(INDIRECT("'Timeslice 3 - Multi-Modal'!"&amp;$H$24&amp;D$25&amp;":"&amp;$H$24&amp;(D$25+$D$24-1))))</f>
        <v>#N/A</v>
      </c>
      <c r="E31" s="20" t="e">
        <f t="shared" ref="E31:H31" ca="1" si="2">IF(SUM(INDIRECT("'Timeslice 3 - Multi-Modal'!"&amp;$H$24&amp;E$25&amp;":"&amp;$H$24&amp;(E$25+$D$24-1)))=0,NA(),SUM(INDIRECT("'Timeslice 3 - Multi-Modal'!"&amp;$H$24&amp;E$25&amp;":"&amp;$H$24&amp;(E$25+$D$24-1))))</f>
        <v>#N/A</v>
      </c>
      <c r="F31" s="20" t="e">
        <f t="shared" ca="1" si="2"/>
        <v>#N/A</v>
      </c>
      <c r="G31" s="20" t="e">
        <f t="shared" ca="1" si="2"/>
        <v>#N/A</v>
      </c>
      <c r="H31" s="20" t="e">
        <f t="shared" ca="1" si="2"/>
        <v>#N/A</v>
      </c>
      <c r="I31" s="21" t="e">
        <f ca="1">IF(SUM(INDIRECT("'Timeslice 3 - Multi-Modal'!"&amp;$H$24&amp;I$25&amp;":"&amp;$H$24&amp;(I$25+$D$24-1)))=0,NA(),SUM(INDIRECT("'Timeslice 3 - Multi-Modal'!"&amp;$H$24&amp;I$25&amp;":"&amp;$H$24&amp;(I$25+$D$24-1))))</f>
        <v>#N/A</v>
      </c>
    </row>
    <row r="32" spans="1:9" x14ac:dyDescent="0.2">
      <c r="A32" s="19" t="str">
        <f>CONCATENATE($B$17,"-",$C$17)</f>
        <v>2005-2009</v>
      </c>
      <c r="B32" s="20" t="e">
        <f ca="1">IF(SUM(INDIRECT("'Timeslice 4 - Vehicles Only'!"&amp;$H$24&amp;B$25&amp;":"&amp;$H$24&amp;(B$25+$D$24-1)))=0,NA(),SUM(INDIRECT("'Timeslice 4 - Vehicles Only'!"&amp;$H$24&amp;B$25&amp;":"&amp;$H$24&amp;(B$25+$D$24-1))))</f>
        <v>#N/A</v>
      </c>
      <c r="C32" s="20" t="e">
        <f ca="1">IF(SUM(INDIRECT("'Timeslice 4 - Vehicles Only'!"&amp;$H$24&amp;C$25&amp;":"&amp;$H$24&amp;(C$25+$D$24-1)))=0,NA(),SUM(INDIRECT("'Timeslice 4 - Vehicles Only'!"&amp;$H$24&amp;C$25&amp;":"&amp;$H$24&amp;(C$25+$D$24-1))))</f>
        <v>#N/A</v>
      </c>
      <c r="D32" s="20" t="e">
        <f t="shared" ref="D32:I32" ca="1" si="3">IF(SUM(INDIRECT("'Timeslice 4 - Multi-Modal'!"&amp;$H$24&amp;D$25&amp;":"&amp;$H$24&amp;(D$25+$D$24-1)))=0,NA(),SUM(INDIRECT("'Timeslice 4 - Multi-Modal'!"&amp;$H$24&amp;D$25&amp;":"&amp;$H$24&amp;(D$25+$D$24-1))))</f>
        <v>#N/A</v>
      </c>
      <c r="E32" s="20" t="e">
        <f t="shared" ca="1" si="3"/>
        <v>#N/A</v>
      </c>
      <c r="F32" s="20" t="e">
        <f t="shared" ca="1" si="3"/>
        <v>#N/A</v>
      </c>
      <c r="G32" s="20" t="e">
        <f t="shared" ca="1" si="3"/>
        <v>#N/A</v>
      </c>
      <c r="H32" s="20" t="e">
        <f t="shared" ca="1" si="3"/>
        <v>#N/A</v>
      </c>
      <c r="I32" s="21" t="e">
        <f t="shared" ca="1" si="3"/>
        <v>#N/A</v>
      </c>
    </row>
    <row r="33" spans="1:9" x14ac:dyDescent="0.2">
      <c r="A33" s="19" t="str">
        <f>CONCATENATE($B$18,"-",$C$18)</f>
        <v>2010-2014</v>
      </c>
      <c r="B33" s="20" t="e">
        <f ca="1">IF(SUM(INDIRECT("'Timeslice 5 - Vehicles Only'!"&amp;$H$24&amp;B$25&amp;":"&amp;$H$24&amp;(B$25+$D$24-1)))=0,NA(),SUM(INDIRECT("'Timeslice 5 - Vehicles Only'!"&amp;$H$24&amp;B$25&amp;":"&amp;$H$24&amp;(B$25+$D$24-1))))</f>
        <v>#N/A</v>
      </c>
      <c r="C33" s="20" t="e">
        <f ca="1">IF(SUM(INDIRECT("'Timeslice 5 - Vehicles Only'!"&amp;$H$24&amp;C$25&amp;":"&amp;$H$24&amp;(C$25+$D$24-1)))=0,NA(),SUM(INDIRECT("'Timeslice 5 - Vehicles Only'!"&amp;$H$24&amp;C$25&amp;":"&amp;$H$24&amp;(C$25+$D$24-1))))</f>
        <v>#N/A</v>
      </c>
      <c r="D33" s="20" t="e">
        <f t="shared" ref="D33:I33" ca="1" si="4">IF(SUM(INDIRECT("'Timeslice 5 - Multi-Modal'!"&amp;$H$24&amp;D$25&amp;":"&amp;$H$24&amp;(D$25+$D$24-1)))=0,NA(),SUM(INDIRECT("'Timeslice 5 - Multi-Modal'!"&amp;$H$24&amp;D$25&amp;":"&amp;$H$24&amp;(D$25+$D$24-1))))</f>
        <v>#N/A</v>
      </c>
      <c r="E33" s="20" t="e">
        <f t="shared" ca="1" si="4"/>
        <v>#N/A</v>
      </c>
      <c r="F33" s="20" t="e">
        <f t="shared" ca="1" si="4"/>
        <v>#N/A</v>
      </c>
      <c r="G33" s="20" t="e">
        <f t="shared" ca="1" si="4"/>
        <v>#N/A</v>
      </c>
      <c r="H33" s="20" t="e">
        <f t="shared" ca="1" si="4"/>
        <v>#N/A</v>
      </c>
      <c r="I33" s="21" t="e">
        <f t="shared" ca="1" si="4"/>
        <v>#N/A</v>
      </c>
    </row>
    <row r="34" spans="1:9" x14ac:dyDescent="0.2">
      <c r="A34" s="19" t="str">
        <f>CONCATENATE($B$19,"-",$C$19)</f>
        <v>2015-2020</v>
      </c>
      <c r="B34" s="20" t="e">
        <f ca="1">IF(SUM(INDIRECT("'Timeslice 6 - Vehicles Only'!"&amp;$H$24&amp;B$25&amp;":"&amp;$H$24&amp;(B$25+$D$24-1)))=0,NA(),SUM(INDIRECT("'Timeslice 6 - Vehicles Only'!"&amp;$H$24&amp;B$25&amp;":"&amp;$H$24&amp;(B$25+$D$24-1))))</f>
        <v>#N/A</v>
      </c>
      <c r="C34" s="20" t="e">
        <f ca="1">IF(SUM(INDIRECT("'Timeslice 6 - Vehicles Only'!"&amp;$H$24&amp;C$25&amp;":"&amp;$H$24&amp;(C$25+$D$24-1)))=0,NA(),SUM(INDIRECT("'Timeslice 6 - Vehicles Only'!"&amp;$H$24&amp;C$25&amp;":"&amp;$H$24&amp;(C$25+$D$24-1))))</f>
        <v>#N/A</v>
      </c>
      <c r="D34" s="20" t="e">
        <f t="shared" ref="D34:I34" ca="1" si="5">IF(SUM(INDIRECT("'Timeslice 6 - Multi-Modal'!"&amp;$H$24&amp;D$25&amp;":"&amp;$H$24&amp;(D$25+$D$24-1)))=0,NA(),SUM(INDIRECT("'Timeslice 6 - Multi-Modal'!"&amp;$H$24&amp;D$25&amp;":"&amp;$H$24&amp;(D$25+$D$24-1))))</f>
        <v>#N/A</v>
      </c>
      <c r="E34" s="20" t="e">
        <f t="shared" ca="1" si="5"/>
        <v>#N/A</v>
      </c>
      <c r="F34" s="20" t="e">
        <f t="shared" ca="1" si="5"/>
        <v>#N/A</v>
      </c>
      <c r="G34" s="20" t="e">
        <f t="shared" ca="1" si="5"/>
        <v>#N/A</v>
      </c>
      <c r="H34" s="20" t="e">
        <f t="shared" ca="1" si="5"/>
        <v>#N/A</v>
      </c>
      <c r="I34" s="21" t="e">
        <f t="shared" ca="1" si="5"/>
        <v>#N/A</v>
      </c>
    </row>
    <row r="35" spans="1:9" x14ac:dyDescent="0.2">
      <c r="A35" s="19" t="e">
        <f>IF(B20="",NA(),CONCATENATE($B$20,"-",$C$20))</f>
        <v>#N/A</v>
      </c>
      <c r="B35" s="20" t="e">
        <f ca="1">IF(SUM(INDIRECT("'Timeslice 7 - Vehicles Only'!"&amp;$H$24&amp;B$25&amp;":"&amp;$H$24&amp;(B$25+$D$24-1)))=0,NA(),SUM(INDIRECT("'Timeslice 7 - Vehicles Only'!"&amp;$H$24&amp;B$25&amp;":"&amp;$H$24&amp;(B$25+$D$24-1))))</f>
        <v>#N/A</v>
      </c>
      <c r="C35" s="20" t="e">
        <f ca="1">IF(SUM(INDIRECT("'Timeslice 7 - Vehicles Only'!"&amp;$H$24&amp;C$25&amp;":"&amp;$H$24&amp;(C$25+$D$24-1)))=0,NA(),SUM(INDIRECT("'Timeslice 7 - Vehicles Only'!"&amp;$H$24&amp;C$25&amp;":"&amp;$H$24&amp;(C$25+$D$24-1))))</f>
        <v>#N/A</v>
      </c>
      <c r="D35" s="20" t="e">
        <f t="shared" ref="D35:I35" ca="1" si="6">IF(SUM(INDIRECT("'Timeslice 7 - Multi-Modal'!"&amp;$H$24&amp;D$25&amp;":"&amp;$H$24&amp;(D$25+$D$24-1)))=0,NA(),SUM(INDIRECT("'Timeslice 7 - Multi-Modal'!"&amp;$H$24&amp;D$25&amp;":"&amp;$H$24&amp;(D$25+$D$24-1))))</f>
        <v>#N/A</v>
      </c>
      <c r="E35" s="20" t="e">
        <f t="shared" ca="1" si="6"/>
        <v>#N/A</v>
      </c>
      <c r="F35" s="20" t="e">
        <f t="shared" ca="1" si="6"/>
        <v>#N/A</v>
      </c>
      <c r="G35" s="20" t="e">
        <f t="shared" ca="1" si="6"/>
        <v>#N/A</v>
      </c>
      <c r="H35" s="20" t="e">
        <f t="shared" ca="1" si="6"/>
        <v>#N/A</v>
      </c>
      <c r="I35" s="21" t="e">
        <f t="shared" ca="1" si="6"/>
        <v>#N/A</v>
      </c>
    </row>
    <row r="36" spans="1:9" ht="16" thickBot="1" x14ac:dyDescent="0.25">
      <c r="A36" s="22" t="e">
        <f>IF(B20="",NA(),CONCATENATE($B$21,"-",$C$21))</f>
        <v>#N/A</v>
      </c>
      <c r="B36" s="23" t="e">
        <f ca="1">IF(SUM(INDIRECT("'Timeslice 8 - Vehicles Only'!"&amp;$H$24&amp;B$25&amp;":"&amp;$H$24&amp;(B$25+$D$24-1)))=0,NA(),SUM(INDIRECT("'Timeslice 8 - Vehicles Only'!"&amp;$H$24&amp;B$25&amp;":"&amp;$H$24&amp;(B$25+$D$24-1))))</f>
        <v>#N/A</v>
      </c>
      <c r="C36" s="23" t="e">
        <f ca="1">IF(SUM(INDIRECT("'Timeslice 8 - Vehicles Only'!"&amp;$H$24&amp;C$25&amp;":"&amp;$H$24&amp;(C$25+$D$24-1)))=0,NA(),SUM(INDIRECT("'Timeslice 8 - Vehicles Only'!"&amp;$H$24&amp;C$25&amp;":"&amp;$H$24&amp;(C$25+$D$24-1))))</f>
        <v>#N/A</v>
      </c>
      <c r="D36" s="23" t="e">
        <f t="shared" ref="D36:I36" ca="1" si="7">IF(SUM(INDIRECT("'Timeslice 8 - Multi-Modal'!"&amp;$H$24&amp;D$25&amp;":"&amp;$H$24&amp;(D$25+$D$24-1)))=0,NA(),SUM(INDIRECT("'Timeslice 8 - Multi-Modal'!"&amp;$H$24&amp;D$25&amp;":"&amp;$H$24&amp;(D$25+$D$24-1))))</f>
        <v>#N/A</v>
      </c>
      <c r="E36" s="23" t="e">
        <f t="shared" ca="1" si="7"/>
        <v>#N/A</v>
      </c>
      <c r="F36" s="23" t="e">
        <f t="shared" ca="1" si="7"/>
        <v>#N/A</v>
      </c>
      <c r="G36" s="23" t="e">
        <f t="shared" ca="1" si="7"/>
        <v>#N/A</v>
      </c>
      <c r="H36" s="23" t="e">
        <f t="shared" ca="1" si="7"/>
        <v>#N/A</v>
      </c>
      <c r="I36" s="24" t="e">
        <f t="shared" ca="1" si="7"/>
        <v>#N/A</v>
      </c>
    </row>
    <row r="42" spans="1:9" x14ac:dyDescent="0.2">
      <c r="A42" t="s">
        <v>21</v>
      </c>
      <c r="B42" s="8">
        <v>0.29166666666666702</v>
      </c>
      <c r="C42" s="8">
        <v>0.33333333333333298</v>
      </c>
      <c r="D42" s="6">
        <f>(C42-B42)*24</f>
        <v>0.99999999999998312</v>
      </c>
      <c r="E42" s="5"/>
      <c r="F42" t="s">
        <v>32</v>
      </c>
      <c r="G42" s="9" t="s">
        <v>30</v>
      </c>
      <c r="H42" s="7" t="str">
        <f>VLOOKUP(G42,FLOW,2,FALSE)</f>
        <v>J</v>
      </c>
      <c r="I42" s="7"/>
    </row>
    <row r="43" spans="1:9" ht="16" thickBot="1" x14ac:dyDescent="0.25">
      <c r="B43" s="7">
        <f>VLOOKUP($B$42,TIME,2,FALSE)</f>
        <v>19</v>
      </c>
      <c r="C43" s="7">
        <f>VLOOKUP($B$42,TIME,3,FALSE)</f>
        <v>52</v>
      </c>
      <c r="D43" s="7">
        <f>VLOOKUP($B$42,TIME,4,FALSE)</f>
        <v>19</v>
      </c>
      <c r="E43" s="7">
        <f>VLOOKUP($B$42,TIME,5,FALSE)</f>
        <v>52</v>
      </c>
      <c r="F43" s="7">
        <f>VLOOKUP($B$42,TIME,6,FALSE)</f>
        <v>85</v>
      </c>
      <c r="G43" s="7">
        <f>VLOOKUP($B$42,TIME,7,FALSE)</f>
        <v>118</v>
      </c>
      <c r="H43" s="7">
        <f>VLOOKUP($B$42,TIME,8,FALSE)</f>
        <v>151</v>
      </c>
      <c r="I43" s="7">
        <f>VLOOKUP($B$42,TIME,9,FALSE)</f>
        <v>184</v>
      </c>
    </row>
    <row r="44" spans="1:9" ht="15" customHeight="1" x14ac:dyDescent="0.2">
      <c r="A44" s="50" t="str">
        <f>CONCATENATE("Historic Trends - ",$B$5," - ",$C$10," ",G42, " (Trip Rates per ",$H$7,") - ",ROUND(B42*24,0),":00 to ",ROUND(C42*24,0),":00")</f>
        <v>Historic Trends - Food Superstore - No PFS - Weekday Totals (Trip Rates per 100 m² GFA) - 7:00 to 8:00</v>
      </c>
      <c r="B44" s="51"/>
      <c r="C44" s="51"/>
      <c r="D44" s="51"/>
      <c r="E44" s="51"/>
      <c r="F44" s="51"/>
      <c r="G44" s="51"/>
      <c r="H44" s="51"/>
      <c r="I44" s="52"/>
    </row>
    <row r="45" spans="1:9" ht="15" customHeight="1" x14ac:dyDescent="0.2">
      <c r="A45" s="28"/>
      <c r="B45" s="45" t="s">
        <v>61</v>
      </c>
      <c r="C45" s="45"/>
      <c r="D45" s="40" t="s">
        <v>62</v>
      </c>
      <c r="E45" s="41"/>
      <c r="F45" s="41"/>
      <c r="G45" s="41"/>
      <c r="H45" s="41"/>
      <c r="I45" s="42"/>
    </row>
    <row r="46" spans="1:9" ht="42.75" customHeight="1" x14ac:dyDescent="0.2">
      <c r="A46" s="29" t="s">
        <v>63</v>
      </c>
      <c r="B46" s="30" t="s">
        <v>68</v>
      </c>
      <c r="C46" s="30" t="s">
        <v>72</v>
      </c>
      <c r="D46" s="30" t="s">
        <v>67</v>
      </c>
      <c r="E46" s="30" t="s">
        <v>71</v>
      </c>
      <c r="F46" s="30" t="s">
        <v>66</v>
      </c>
      <c r="G46" s="30" t="s">
        <v>70</v>
      </c>
      <c r="H46" s="30" t="s">
        <v>69</v>
      </c>
      <c r="I46" s="31" t="s">
        <v>26</v>
      </c>
    </row>
    <row r="47" spans="1:9" x14ac:dyDescent="0.2">
      <c r="A47" s="25" t="str">
        <f>CONCATENATE($B$14,"-",$C$14)</f>
        <v>1990-1994</v>
      </c>
      <c r="B47" s="26" t="e">
        <f ca="1">IF(SUM(INDIRECT("'Timeslice 1 - Vehicles Only'!"&amp;$H$42&amp;B$43&amp;":"&amp;$H$42&amp;(B$43+$D$42-1)))=0,NA(),SUM(INDIRECT("'Timeslice 1 - Vehicles Only'!"&amp;$H$42&amp;B$43&amp;":"&amp;$H$42&amp;(B$43+$D$42-1))))</f>
        <v>#N/A</v>
      </c>
      <c r="C47" s="26" t="e">
        <f ca="1">IF(SUM(INDIRECT("'Timeslice 1 - Vehicles Only'!"&amp;$H$42&amp;C$43&amp;":"&amp;$H$42&amp;(C$43+$D$42-1)))=0,NA(),SUM(INDIRECT("'Timeslice 1 - Vehicles Only'!"&amp;$H$42&amp;C$43&amp;":"&amp;$H$42&amp;(C$43+$D$42-1))))</f>
        <v>#N/A</v>
      </c>
      <c r="D47" s="26" t="e">
        <f ca="1">IF(SUM(INDIRECT("'Timeslice 1 - Multi-Modal'!"&amp;$H$42&amp;D$43&amp;":"&amp;$H$42&amp;(D$43+$D$42-1)))=0,NA(),SUM(INDIRECT("'Timeslice 1 - Multi-Modal'!"&amp;$H$42&amp;D$43&amp;":"&amp;$H$42&amp;(D$43+$D$42-1))))</f>
        <v>#N/A</v>
      </c>
      <c r="E47" s="26" t="e">
        <f t="shared" ref="E47:I47" ca="1" si="8">IF(SUM(INDIRECT("'Timeslice 1 - Multi-Modal'!"&amp;$H$42&amp;E$43&amp;":"&amp;$H$42&amp;(E$43+$D$42-1)))=0,NA(),SUM(INDIRECT("'Timeslice 1 - Multi-Modal'!"&amp;$H$42&amp;E$43&amp;":"&amp;$H$42&amp;(E$43+$D$42-1))))</f>
        <v>#N/A</v>
      </c>
      <c r="F47" s="26" t="e">
        <f t="shared" ca="1" si="8"/>
        <v>#N/A</v>
      </c>
      <c r="G47" s="26" t="e">
        <f t="shared" ca="1" si="8"/>
        <v>#N/A</v>
      </c>
      <c r="H47" s="34" t="e">
        <f t="shared" ca="1" si="8"/>
        <v>#N/A</v>
      </c>
      <c r="I47" s="35" t="e">
        <f t="shared" ca="1" si="8"/>
        <v>#N/A</v>
      </c>
    </row>
    <row r="48" spans="1:9" x14ac:dyDescent="0.2">
      <c r="A48" s="19" t="str">
        <f>CONCATENATE($B$15,"-",$C$15)</f>
        <v>1995-1999</v>
      </c>
      <c r="B48" s="26" t="e">
        <f ca="1">IF(SUM(INDIRECT("'Timeslice 2 - Vehicles Only'!"&amp;$H$42&amp;B$43&amp;":"&amp;$H$42&amp;(B$43+$D$42-1)))=0,NA(),SUM(INDIRECT("'Timeslice 2 - Vehicles Only'!"&amp;$H$42&amp;B$43&amp;":"&amp;$H$42&amp;(B$43+$D$42-1))))</f>
        <v>#N/A</v>
      </c>
      <c r="C48" s="26" t="e">
        <f ca="1">IF(SUM(INDIRECT("'Timeslice 2 - Vehicles Only'!"&amp;$H$42&amp;C$43&amp;":"&amp;$H$42&amp;(C$43+$D$42-1)))=0,NA(),SUM(INDIRECT("'Timeslice 2 - Vehicles Only'!"&amp;$H$42&amp;C$43&amp;":"&amp;$H$42&amp;(C$43+$D$42-1))))</f>
        <v>#N/A</v>
      </c>
      <c r="D48" s="26" t="e">
        <f t="shared" ref="D48:I48" ca="1" si="9">IF(SUM(INDIRECT("'Timeslice 2 - Multi-Modal'!"&amp;$H$42&amp;D$43&amp;":"&amp;$H$42&amp;(D$43+$D$42-1)))=0,NA(),SUM(INDIRECT("'Timeslice 2 - Multi-Modal'!"&amp;$H$42&amp;D$43&amp;":"&amp;$H$42&amp;(D$43+$D$42-1))))</f>
        <v>#N/A</v>
      </c>
      <c r="E48" s="26" t="e">
        <f t="shared" ca="1" si="9"/>
        <v>#N/A</v>
      </c>
      <c r="F48" s="26" t="e">
        <f t="shared" ca="1" si="9"/>
        <v>#N/A</v>
      </c>
      <c r="G48" s="26" t="e">
        <f t="shared" ca="1" si="9"/>
        <v>#N/A</v>
      </c>
      <c r="H48" s="26" t="e">
        <f t="shared" ca="1" si="9"/>
        <v>#N/A</v>
      </c>
      <c r="I48" s="27" t="e">
        <f t="shared" ca="1" si="9"/>
        <v>#N/A</v>
      </c>
    </row>
    <row r="49" spans="1:9" x14ac:dyDescent="0.2">
      <c r="A49" s="19" t="str">
        <f>CONCATENATE($B$16,"-",$C$16)</f>
        <v>2000-2004</v>
      </c>
      <c r="B49" s="26" t="e">
        <f ca="1">IF(SUM(INDIRECT("'Timeslice 3 - Vehicles Only'!"&amp;$H$42&amp;B$43&amp;":"&amp;$H$42&amp;(B$43+$D$42-1)))=0,NA(),SUM(INDIRECT("'Timeslice 3 - Vehicles Only'!"&amp;$H$42&amp;B$43&amp;":"&amp;$H$42&amp;(B$43+$D$42-1))))</f>
        <v>#N/A</v>
      </c>
      <c r="C49" s="26" t="e">
        <f ca="1">IF(SUM(INDIRECT("'Timeslice 3 - Vehicles Only'!"&amp;$H$42&amp;C$43&amp;":"&amp;$H$42&amp;(C$43+$D$42-1)))=0,NA(),SUM(INDIRECT("'Timeslice 3 - Vehicles Only'!"&amp;$H$42&amp;C$43&amp;":"&amp;$H$42&amp;(C$43+$D$42-1))))</f>
        <v>#N/A</v>
      </c>
      <c r="D49" s="26" t="e">
        <f t="shared" ref="D49:I49" ca="1" si="10">IF(SUM(INDIRECT("'Timeslice 3 - Multi-Modal'!"&amp;$H$42&amp;D$43&amp;":"&amp;$H$42&amp;(D$43+$D$42-1)))=0,NA(),SUM(INDIRECT("'Timeslice 3 - Multi-Modal'!"&amp;$H$42&amp;D$43&amp;":"&amp;$H$42&amp;(D$43+$D$42-1))))</f>
        <v>#N/A</v>
      </c>
      <c r="E49" s="26" t="e">
        <f t="shared" ca="1" si="10"/>
        <v>#N/A</v>
      </c>
      <c r="F49" s="26" t="e">
        <f t="shared" ca="1" si="10"/>
        <v>#N/A</v>
      </c>
      <c r="G49" s="26" t="e">
        <f t="shared" ca="1" si="10"/>
        <v>#N/A</v>
      </c>
      <c r="H49" s="26" t="e">
        <f t="shared" ca="1" si="10"/>
        <v>#N/A</v>
      </c>
      <c r="I49" s="27" t="e">
        <f t="shared" ca="1" si="10"/>
        <v>#N/A</v>
      </c>
    </row>
    <row r="50" spans="1:9" x14ac:dyDescent="0.2">
      <c r="A50" s="19" t="str">
        <f>CONCATENATE($B$17,"-",$C$17)</f>
        <v>2005-2009</v>
      </c>
      <c r="B50" s="26" t="e">
        <f ca="1">IF(SUM(INDIRECT("'Timeslice 4 - Vehicles Only'!"&amp;$H$42&amp;B$43&amp;":"&amp;$H$42&amp;(B$43+$D$42-1)))=0,NA(),SUM(INDIRECT("'Timeslice 4 - Vehicles Only'!"&amp;$H$42&amp;B$43&amp;":"&amp;$H$42&amp;(B$43+$D$42-1))))</f>
        <v>#N/A</v>
      </c>
      <c r="C50" s="26" t="e">
        <f ca="1">IF(SUM(INDIRECT("'Timeslice 4 - Vehicles Only'!"&amp;$H$42&amp;C$43&amp;":"&amp;$H$42&amp;(C$43+$D$42-1)))=0,NA(),SUM(INDIRECT("'Timeslice 4 - Vehicles Only'!"&amp;$H$42&amp;C$43&amp;":"&amp;$H$42&amp;(C$43+$D$42-1))))</f>
        <v>#N/A</v>
      </c>
      <c r="D50" s="26" t="e">
        <f t="shared" ref="D50:I50" ca="1" si="11">IF(SUM(INDIRECT("'Timeslice 4 - Multi-Modal'!"&amp;$H$42&amp;D$43&amp;":"&amp;$H$42&amp;(D$43+$D$42-1)))=0,NA(),SUM(INDIRECT("'Timeslice 4 - Multi-Modal'!"&amp;$H$42&amp;D$43&amp;":"&amp;$H$42&amp;(D$43+$D$42-1))))</f>
        <v>#N/A</v>
      </c>
      <c r="E50" s="26" t="e">
        <f t="shared" ca="1" si="11"/>
        <v>#N/A</v>
      </c>
      <c r="F50" s="26" t="e">
        <f t="shared" ca="1" si="11"/>
        <v>#N/A</v>
      </c>
      <c r="G50" s="26" t="e">
        <f t="shared" ca="1" si="11"/>
        <v>#N/A</v>
      </c>
      <c r="H50" s="26" t="e">
        <f t="shared" ca="1" si="11"/>
        <v>#N/A</v>
      </c>
      <c r="I50" s="27" t="e">
        <f t="shared" ca="1" si="11"/>
        <v>#N/A</v>
      </c>
    </row>
    <row r="51" spans="1:9" x14ac:dyDescent="0.2">
      <c r="A51" s="19" t="str">
        <f>CONCATENATE($B$18,"-",$C$18)</f>
        <v>2010-2014</v>
      </c>
      <c r="B51" s="26" t="e">
        <f ca="1">IF(SUM(INDIRECT("'Timeslice 5 - Vehicles Only'!"&amp;$H$42&amp;B$43&amp;":"&amp;$H$42&amp;(B$43+$D$42-1)))=0,NA(),SUM(INDIRECT("'Timeslice 5 - Vehicles Only'!"&amp;$H$42&amp;B$43&amp;":"&amp;$H$42&amp;(B$43+$D$42-1))))</f>
        <v>#N/A</v>
      </c>
      <c r="C51" s="26" t="e">
        <f ca="1">IF(SUM(INDIRECT("'Timeslice 5 - Vehicles Only'!"&amp;$H$42&amp;C$43&amp;":"&amp;$H$42&amp;(C$43+$D$42-1)))=0,NA(),SUM(INDIRECT("'Timeslice 5 - Vehicles Only'!"&amp;$H$42&amp;C$43&amp;":"&amp;$H$42&amp;(C$43+$D$42-1))))</f>
        <v>#N/A</v>
      </c>
      <c r="D51" s="26" t="e">
        <f t="shared" ref="D51:I51" ca="1" si="12">IF(SUM(INDIRECT("'Timeslice 5 - Multi-Modal'!"&amp;$H$42&amp;D$43&amp;":"&amp;$H$42&amp;(D$43+$D$42-1)))=0,NA(),SUM(INDIRECT("'Timeslice 5 - Multi-Modal'!"&amp;$H$42&amp;D$43&amp;":"&amp;$H$42&amp;(D$43+$D$42-1))))</f>
        <v>#N/A</v>
      </c>
      <c r="E51" s="26" t="e">
        <f t="shared" ca="1" si="12"/>
        <v>#N/A</v>
      </c>
      <c r="F51" s="26" t="e">
        <f t="shared" ca="1" si="12"/>
        <v>#N/A</v>
      </c>
      <c r="G51" s="26" t="e">
        <f t="shared" ca="1" si="12"/>
        <v>#N/A</v>
      </c>
      <c r="H51" s="26" t="e">
        <f t="shared" ca="1" si="12"/>
        <v>#N/A</v>
      </c>
      <c r="I51" s="27" t="e">
        <f t="shared" ca="1" si="12"/>
        <v>#N/A</v>
      </c>
    </row>
    <row r="52" spans="1:9" x14ac:dyDescent="0.2">
      <c r="A52" s="19" t="str">
        <f>CONCATENATE($B$19,"-",$C$19)</f>
        <v>2015-2020</v>
      </c>
      <c r="B52" s="26" t="e">
        <f ca="1">IF(SUM(INDIRECT("'Timeslice 6 - Vehicles Only'!"&amp;$H$42&amp;B$43&amp;":"&amp;$H$42&amp;(B$43+$D$42-1)))=0,NA(),SUM(INDIRECT("'Timeslice 6 - Vehicles Only'!"&amp;$H$42&amp;B$43&amp;":"&amp;$H$42&amp;(B$43+$D$42-1))))</f>
        <v>#N/A</v>
      </c>
      <c r="C52" s="26" t="e">
        <f ca="1">IF(SUM(INDIRECT("'Timeslice 6 - Vehicles Only'!"&amp;$H$42&amp;C$43&amp;":"&amp;$H$42&amp;(C$43+$D$42-1)))=0,NA(),SUM(INDIRECT("'Timeslice 6 - Vehicles Only'!"&amp;$H$42&amp;C$43&amp;":"&amp;$H$42&amp;(C$43+$D$42-1))))</f>
        <v>#N/A</v>
      </c>
      <c r="D52" s="26" t="e">
        <f t="shared" ref="D52:I52" ca="1" si="13">IF(SUM(INDIRECT("'Timeslice 6 - Multi-Modal'!"&amp;$H$42&amp;D$43&amp;":"&amp;$H$42&amp;(D$43+$D$42-1)))=0,NA(),SUM(INDIRECT("'Timeslice 6 - Multi-Modal'!"&amp;$H$42&amp;D$43&amp;":"&amp;$H$42&amp;(D$43+$D$42-1))))</f>
        <v>#N/A</v>
      </c>
      <c r="E52" s="26" t="e">
        <f t="shared" ca="1" si="13"/>
        <v>#N/A</v>
      </c>
      <c r="F52" s="26" t="e">
        <f t="shared" ca="1" si="13"/>
        <v>#N/A</v>
      </c>
      <c r="G52" s="26" t="e">
        <f t="shared" ca="1" si="13"/>
        <v>#N/A</v>
      </c>
      <c r="H52" s="26" t="e">
        <f t="shared" ca="1" si="13"/>
        <v>#N/A</v>
      </c>
      <c r="I52" s="27" t="e">
        <f t="shared" ca="1" si="13"/>
        <v>#N/A</v>
      </c>
    </row>
    <row r="53" spans="1:9" x14ac:dyDescent="0.2">
      <c r="A53" s="19" t="e">
        <f>IF(B38="",NA(),CONCATENATE($B$20,"-",$C$20))</f>
        <v>#N/A</v>
      </c>
      <c r="B53" s="26" t="e">
        <f ca="1">IF(SUM(INDIRECT("'Timeslice 7 - Vehicles Only'!"&amp;$H$42&amp;B$43&amp;":"&amp;$H$42&amp;(B$43+$D$42-1)))=0,NA(),SUM(INDIRECT("'Timeslice 7 - Vehicles Only'!"&amp;$H$42&amp;B$43&amp;":"&amp;$H$42&amp;(B$43+$D$42-1))))</f>
        <v>#N/A</v>
      </c>
      <c r="C53" s="26" t="e">
        <f ca="1">IF(SUM(INDIRECT("'Timeslice 7 - Vehicles Only'!"&amp;$H$42&amp;C$43&amp;":"&amp;$H$42&amp;(C$43+$D$42-1)))=0,NA(),SUM(INDIRECT("'Timeslice 7 - Vehicles Only'!"&amp;$H$42&amp;C$43&amp;":"&amp;$H$42&amp;(C$43+$D$42-1))))</f>
        <v>#N/A</v>
      </c>
      <c r="D53" s="26" t="e">
        <f t="shared" ref="D53:I53" ca="1" si="14">IF(SUM(INDIRECT("'Timeslice 7 - Multi-Modal'!"&amp;$H$42&amp;D$43&amp;":"&amp;$H$42&amp;(D$43+$D$42-1)))=0,NA(),SUM(INDIRECT("'Timeslice 7 - Multi-Modal'!"&amp;$H$42&amp;D$43&amp;":"&amp;$H$42&amp;(D$43+$D$42-1))))</f>
        <v>#N/A</v>
      </c>
      <c r="E53" s="26" t="e">
        <f t="shared" ca="1" si="14"/>
        <v>#N/A</v>
      </c>
      <c r="F53" s="26" t="e">
        <f t="shared" ca="1" si="14"/>
        <v>#N/A</v>
      </c>
      <c r="G53" s="26" t="e">
        <f t="shared" ca="1" si="14"/>
        <v>#N/A</v>
      </c>
      <c r="H53" s="26" t="e">
        <f t="shared" ca="1" si="14"/>
        <v>#N/A</v>
      </c>
      <c r="I53" s="27" t="e">
        <f t="shared" ca="1" si="14"/>
        <v>#N/A</v>
      </c>
    </row>
    <row r="54" spans="1:9" ht="16" thickBot="1" x14ac:dyDescent="0.25">
      <c r="A54" s="22" t="e">
        <f>IF(B38="",NA(),CONCATENATE($B$21,"-",$C$21))</f>
        <v>#N/A</v>
      </c>
      <c r="B54" s="32" t="e">
        <f ca="1">IF(SUM(INDIRECT("'Timeslice 8 - Vehicles Only'!"&amp;$H$42&amp;B$43&amp;":"&amp;$H$42&amp;(B$43+$D$42-1)))=0,NA(),SUM(INDIRECT("'Timeslice 8 - Vehicles Only'!"&amp;$H$42&amp;B$43&amp;":"&amp;$H$42&amp;(B$43+$D$42-1))))</f>
        <v>#N/A</v>
      </c>
      <c r="C54" s="32" t="e">
        <f ca="1">IF(SUM(INDIRECT("'Timeslice 8 - Vehicles Only'!"&amp;$H$42&amp;C$43&amp;":"&amp;$H$42&amp;(C$43+$D$42-1)))=0,NA(),SUM(INDIRECT("'Timeslice 8 - Vehicles Only'!"&amp;$H$42&amp;C$43&amp;":"&amp;$H$42&amp;(C$43+$D$42-1))))</f>
        <v>#N/A</v>
      </c>
      <c r="D54" s="32" t="e">
        <f t="shared" ref="D54:I54" ca="1" si="15">IF(SUM(INDIRECT("'Timeslice 8 - Multi-Modal'!"&amp;$H$42&amp;D$43&amp;":"&amp;$H$42&amp;(D$43+$D$42-1)))=0,NA(),SUM(INDIRECT("'Timeslice 8 - Multi-Modal'!"&amp;$H$42&amp;D$43&amp;":"&amp;$H$42&amp;(D$43+$D$42-1))))</f>
        <v>#N/A</v>
      </c>
      <c r="E54" s="32" t="e">
        <f t="shared" ca="1" si="15"/>
        <v>#N/A</v>
      </c>
      <c r="F54" s="32" t="e">
        <f t="shared" ca="1" si="15"/>
        <v>#N/A</v>
      </c>
      <c r="G54" s="32" t="e">
        <f t="shared" ca="1" si="15"/>
        <v>#N/A</v>
      </c>
      <c r="H54" s="32" t="e">
        <f t="shared" ca="1" si="15"/>
        <v>#N/A</v>
      </c>
      <c r="I54" s="33" t="e">
        <f t="shared" ca="1" si="15"/>
        <v>#N/A</v>
      </c>
    </row>
    <row r="60" spans="1:9" x14ac:dyDescent="0.2">
      <c r="A60" t="s">
        <v>21</v>
      </c>
      <c r="B60" s="8">
        <v>0.33333333333333298</v>
      </c>
      <c r="C60" s="8">
        <v>0.375</v>
      </c>
      <c r="D60" s="6">
        <f>(C60-B60)*24</f>
        <v>1.0000000000000084</v>
      </c>
      <c r="E60" s="5"/>
      <c r="F60" t="s">
        <v>32</v>
      </c>
      <c r="G60" s="9" t="s">
        <v>30</v>
      </c>
      <c r="H60" s="7" t="str">
        <f>VLOOKUP(G60,FLOW,2,FALSE)</f>
        <v>J</v>
      </c>
      <c r="I60" s="7"/>
    </row>
    <row r="61" spans="1:9" x14ac:dyDescent="0.2">
      <c r="B61" s="7">
        <f>VLOOKUP($B$60,TIME,2,FALSE)</f>
        <v>20</v>
      </c>
      <c r="C61" s="7">
        <f>VLOOKUP($B$60,TIME,3,FALSE)</f>
        <v>53</v>
      </c>
      <c r="D61" s="7">
        <f>VLOOKUP($B$60,TIME,4,FALSE)</f>
        <v>20</v>
      </c>
      <c r="E61" s="7">
        <f>VLOOKUP($B$60,TIME,5,FALSE)</f>
        <v>53</v>
      </c>
      <c r="F61" s="7">
        <f>VLOOKUP($B$60,TIME,6,FALSE)</f>
        <v>86</v>
      </c>
      <c r="G61" s="7">
        <f>VLOOKUP($B$60,TIME,7,FALSE)</f>
        <v>119</v>
      </c>
      <c r="H61" s="7">
        <f>VLOOKUP($B$60,TIME,8,FALSE)</f>
        <v>152</v>
      </c>
      <c r="I61" s="7">
        <f>VLOOKUP($B$60,TIME,9,FALSE)</f>
        <v>185</v>
      </c>
    </row>
    <row r="62" spans="1:9" ht="15" customHeight="1" x14ac:dyDescent="0.2">
      <c r="A62" s="43" t="str">
        <f>CONCATENATE("Historic Trends - ",$B$5," - ",$C$10," ",G60, " (Trip Rates per ",$H$7,") - ",ROUND(B60*24,0),":00 to ",ROUND(C60*24,0),":00")</f>
        <v>Historic Trends - Food Superstore - No PFS - Weekday Totals (Trip Rates per 100 m² GFA) - 8:00 to 9:00</v>
      </c>
      <c r="B62" s="44"/>
      <c r="C62" s="44"/>
      <c r="D62" s="44"/>
      <c r="E62" s="44"/>
      <c r="F62" s="44"/>
      <c r="G62" s="44"/>
      <c r="H62" s="44"/>
      <c r="I62" s="44"/>
    </row>
    <row r="63" spans="1:9" ht="15" customHeight="1" x14ac:dyDescent="0.2">
      <c r="A63" s="28"/>
      <c r="B63" s="45" t="s">
        <v>61</v>
      </c>
      <c r="C63" s="45"/>
      <c r="D63" s="40" t="s">
        <v>62</v>
      </c>
      <c r="E63" s="41"/>
      <c r="F63" s="41"/>
      <c r="G63" s="41"/>
      <c r="H63" s="41"/>
      <c r="I63" s="42"/>
    </row>
    <row r="64" spans="1:9" ht="42.75" customHeight="1" x14ac:dyDescent="0.2">
      <c r="A64" s="29" t="s">
        <v>63</v>
      </c>
      <c r="B64" s="30" t="s">
        <v>68</v>
      </c>
      <c r="C64" s="30" t="s">
        <v>72</v>
      </c>
      <c r="D64" s="30" t="s">
        <v>67</v>
      </c>
      <c r="E64" s="30" t="s">
        <v>71</v>
      </c>
      <c r="F64" s="30" t="s">
        <v>66</v>
      </c>
      <c r="G64" s="30" t="s">
        <v>70</v>
      </c>
      <c r="H64" s="30" t="s">
        <v>69</v>
      </c>
      <c r="I64" s="31" t="s">
        <v>26</v>
      </c>
    </row>
    <row r="65" spans="1:9" x14ac:dyDescent="0.2">
      <c r="A65" s="25" t="str">
        <f>CONCATENATE($B$14,"-",$C$14)</f>
        <v>1990-1994</v>
      </c>
      <c r="B65" s="26" t="e">
        <f ca="1">IF(SUM(INDIRECT("'Timeslice 1 - Vehicles Only'!"&amp;$H$60&amp;B$61&amp;":"&amp;$H$60&amp;(B$61+$D$60-1)))=0,NA(),SUM(INDIRECT("'Timeslice 1 - Vehicles Only'!"&amp;$H$60&amp;B$61&amp;":"&amp;$H$60&amp;(B$61+$D$60-1))))</f>
        <v>#N/A</v>
      </c>
      <c r="C65" s="26" t="e">
        <f ca="1">IF(SUM(INDIRECT("'Timeslice 1 - Vehicles Only'!"&amp;$H$60&amp;C$61&amp;":"&amp;$H$60&amp;(C$61+$D$60-1)))=0,NA(),SUM(INDIRECT("'Timeslice 1 - Vehicles Only'!"&amp;$H$60&amp;C$61&amp;":"&amp;$H$60&amp;(C$61+$D$60-1))))</f>
        <v>#N/A</v>
      </c>
      <c r="D65" s="26" t="e">
        <f ca="1">IF(SUM(INDIRECT("'Timeslice 1 - Multi-Modal'!"&amp;$H$60&amp;D$61&amp;":"&amp;$H$60&amp;(D$61+$D$60-1)))=0,NA(),SUM(INDIRECT("'Timeslice 1 - Multi-Modal'!"&amp;$H$60&amp;D$61&amp;":"&amp;$H$60&amp;(D$61+$D$60-1))))</f>
        <v>#N/A</v>
      </c>
      <c r="E65" s="26" t="e">
        <f t="shared" ref="E65:I65" ca="1" si="16">IF(SUM(INDIRECT("'Timeslice 1 - Multi-Modal'!"&amp;$H$60&amp;E$61&amp;":"&amp;$H$60&amp;(E$61+$D$60-1)))=0,NA(),SUM(INDIRECT("'Timeslice 1 - Multi-Modal'!"&amp;$H$60&amp;E$61&amp;":"&amp;$H$60&amp;(E$61+$D$60-1))))</f>
        <v>#N/A</v>
      </c>
      <c r="F65" s="26" t="e">
        <f t="shared" ca="1" si="16"/>
        <v>#N/A</v>
      </c>
      <c r="G65" s="26" t="e">
        <f t="shared" ca="1" si="16"/>
        <v>#N/A</v>
      </c>
      <c r="H65" s="34" t="e">
        <f t="shared" ca="1" si="16"/>
        <v>#N/A</v>
      </c>
      <c r="I65" s="35" t="e">
        <f t="shared" ca="1" si="16"/>
        <v>#N/A</v>
      </c>
    </row>
    <row r="66" spans="1:9" x14ac:dyDescent="0.2">
      <c r="A66" s="19" t="str">
        <f>CONCATENATE($B$15,"-",$C$15)</f>
        <v>1995-1999</v>
      </c>
      <c r="B66" s="26" t="e">
        <f ca="1">IF(SUM(INDIRECT("'Timeslice 2 - Vehicles Only'!"&amp;$H$60&amp;B$61&amp;":"&amp;$H$60&amp;(B$61+$D$60-1)))=0,NA(),SUM(INDIRECT("'Timeslice 2 - Vehicles Only'!"&amp;$H$60&amp;B$61&amp;":"&amp;$H$60&amp;(B$61+$D$60-1))))</f>
        <v>#N/A</v>
      </c>
      <c r="C66" s="26" t="e">
        <f ca="1">IF(SUM(INDIRECT("'Timeslice 2 - Vehicles Only'!"&amp;$H$60&amp;C$61&amp;":"&amp;$H$60&amp;(C$61+$D$60-1)))=0,NA(),SUM(INDIRECT("'Timeslice 2 - Vehicles Only'!"&amp;$H$60&amp;C$61&amp;":"&amp;$H$60&amp;(C$61+$D$60-1))))</f>
        <v>#N/A</v>
      </c>
      <c r="D66" s="26" t="e">
        <f t="shared" ref="D66:I66" ca="1" si="17">IF(SUM(INDIRECT("'Timeslice 2 - Multi-Modal'!"&amp;$H$60&amp;D$61&amp;":"&amp;$H$60&amp;(D$61+$D$60-1)))=0,NA(),SUM(INDIRECT("'Timeslice 2 - Multi-Modal'!"&amp;$H$60&amp;D$61&amp;":"&amp;$H$60&amp;(D$61+$D$60-1))))</f>
        <v>#N/A</v>
      </c>
      <c r="E66" s="26" t="e">
        <f t="shared" ca="1" si="17"/>
        <v>#N/A</v>
      </c>
      <c r="F66" s="26" t="e">
        <f t="shared" ca="1" si="17"/>
        <v>#N/A</v>
      </c>
      <c r="G66" s="26" t="e">
        <f t="shared" ca="1" si="17"/>
        <v>#N/A</v>
      </c>
      <c r="H66" s="26" t="e">
        <f t="shared" ca="1" si="17"/>
        <v>#N/A</v>
      </c>
      <c r="I66" s="27" t="e">
        <f t="shared" ca="1" si="17"/>
        <v>#N/A</v>
      </c>
    </row>
    <row r="67" spans="1:9" x14ac:dyDescent="0.2">
      <c r="A67" s="19" t="str">
        <f>CONCATENATE($B$16,"-",$C$16)</f>
        <v>2000-2004</v>
      </c>
      <c r="B67" s="26" t="e">
        <f ca="1">IF(SUM(INDIRECT("'Timeslice 3 - Vehicles Only'!"&amp;$H$60&amp;B$61&amp;":"&amp;$H$60&amp;(B$61+$D$60-1)))=0,NA(),SUM(INDIRECT("'Timeslice 3 - Vehicles Only'!"&amp;$H$60&amp;B$61&amp;":"&amp;$H$60&amp;(B$61+$D$60-1))))</f>
        <v>#N/A</v>
      </c>
      <c r="C67" s="26" t="e">
        <f ca="1">IF(SUM(INDIRECT("'Timeslice 3 - Vehicles Only'!"&amp;$H$60&amp;C$61&amp;":"&amp;$H$60&amp;(C$61+$D$60-1)))=0,NA(),SUM(INDIRECT("'Timeslice 3 - Vehicles Only'!"&amp;$H$60&amp;C$61&amp;":"&amp;$H$60&amp;(C$61+$D$60-1))))</f>
        <v>#N/A</v>
      </c>
      <c r="D67" s="26" t="e">
        <f t="shared" ref="D67:I67" ca="1" si="18">IF(SUM(INDIRECT("'Timeslice 3 - Multi-Modal'!"&amp;$H$60&amp;D$61&amp;":"&amp;$H$60&amp;(D$61+$D$60-1)))=0,NA(),SUM(INDIRECT("'Timeslice 3 - Multi-Modal'!"&amp;$H$60&amp;D$61&amp;":"&amp;$H$60&amp;(D$61+$D$60-1))))</f>
        <v>#N/A</v>
      </c>
      <c r="E67" s="26" t="e">
        <f t="shared" ca="1" si="18"/>
        <v>#N/A</v>
      </c>
      <c r="F67" s="26" t="e">
        <f t="shared" ca="1" si="18"/>
        <v>#N/A</v>
      </c>
      <c r="G67" s="26" t="e">
        <f t="shared" ca="1" si="18"/>
        <v>#N/A</v>
      </c>
      <c r="H67" s="26" t="e">
        <f t="shared" ca="1" si="18"/>
        <v>#N/A</v>
      </c>
      <c r="I67" s="27" t="e">
        <f t="shared" ca="1" si="18"/>
        <v>#N/A</v>
      </c>
    </row>
    <row r="68" spans="1:9" x14ac:dyDescent="0.2">
      <c r="A68" s="19" t="str">
        <f>CONCATENATE($B$17,"-",$C$17)</f>
        <v>2005-2009</v>
      </c>
      <c r="B68" s="26" t="e">
        <f ca="1">IF(SUM(INDIRECT("'Timeslice 4 - Vehicles Only'!"&amp;$H$60&amp;B$61&amp;":"&amp;$H$60&amp;(B$61+$D$60-1)))=0,NA(),SUM(INDIRECT("'Timeslice 4 - Vehicles Only'!"&amp;$H$60&amp;B$61&amp;":"&amp;$H$60&amp;(B$61+$D$60-1))))</f>
        <v>#N/A</v>
      </c>
      <c r="C68" s="26" t="e">
        <f ca="1">IF(SUM(INDIRECT("'Timeslice 4 - Vehicles Only'!"&amp;$H$60&amp;C$61&amp;":"&amp;$H$60&amp;(C$61+$D$60-1)))=0,NA(),SUM(INDIRECT("'Timeslice 4 - Vehicles Only'!"&amp;$H$60&amp;C$61&amp;":"&amp;$H$60&amp;(C$61+$D$60-1))))</f>
        <v>#N/A</v>
      </c>
      <c r="D68" s="26" t="e">
        <f t="shared" ref="D68:I68" ca="1" si="19">IF(SUM(INDIRECT("'Timeslice 4 - Multi-Modal'!"&amp;$H$60&amp;D$61&amp;":"&amp;$H$60&amp;(D$61+$D$60-1)))=0,NA(),SUM(INDIRECT("'Timeslice 4 - Multi-Modal'!"&amp;$H$60&amp;D$61&amp;":"&amp;$H$60&amp;(D$61+$D$60-1))))</f>
        <v>#N/A</v>
      </c>
      <c r="E68" s="26" t="e">
        <f t="shared" ca="1" si="19"/>
        <v>#N/A</v>
      </c>
      <c r="F68" s="26" t="e">
        <f t="shared" ca="1" si="19"/>
        <v>#N/A</v>
      </c>
      <c r="G68" s="26" t="e">
        <f t="shared" ca="1" si="19"/>
        <v>#N/A</v>
      </c>
      <c r="H68" s="26" t="e">
        <f t="shared" ca="1" si="19"/>
        <v>#N/A</v>
      </c>
      <c r="I68" s="27" t="e">
        <f t="shared" ca="1" si="19"/>
        <v>#N/A</v>
      </c>
    </row>
    <row r="69" spans="1:9" x14ac:dyDescent="0.2">
      <c r="A69" s="19" t="str">
        <f>CONCATENATE($B$18,"-",$C$18)</f>
        <v>2010-2014</v>
      </c>
      <c r="B69" s="26" t="e">
        <f ca="1">IF(SUM(INDIRECT("'Timeslice 5 - Vehicles Only'!"&amp;$H$60&amp;B$61&amp;":"&amp;$H$60&amp;(B$61+$D$60-1)))=0,NA(),SUM(INDIRECT("'Timeslice 5 - Vehicles Only'!"&amp;$H$60&amp;B$61&amp;":"&amp;$H$60&amp;(B$61+$D$60-1))))</f>
        <v>#N/A</v>
      </c>
      <c r="C69" s="26" t="e">
        <f ca="1">IF(SUM(INDIRECT("'Timeslice 5 - Vehicles Only'!"&amp;$H$60&amp;C$61&amp;":"&amp;$H$60&amp;(C$61+$D$60-1)))=0,NA(),SUM(INDIRECT("'Timeslice 5 - Vehicles Only'!"&amp;$H$60&amp;C$61&amp;":"&amp;$H$60&amp;(C$61+$D$60-1))))</f>
        <v>#N/A</v>
      </c>
      <c r="D69" s="26" t="e">
        <f t="shared" ref="D69:I69" ca="1" si="20">IF(SUM(INDIRECT("'Timeslice 5 - Multi-Modal'!"&amp;$H$60&amp;D$61&amp;":"&amp;$H$60&amp;(D$61+$D$60-1)))=0,NA(),SUM(INDIRECT("'Timeslice 5 - Multi-Modal'!"&amp;$H$60&amp;D$61&amp;":"&amp;$H$60&amp;(D$61+$D$60-1))))</f>
        <v>#N/A</v>
      </c>
      <c r="E69" s="26" t="e">
        <f t="shared" ca="1" si="20"/>
        <v>#N/A</v>
      </c>
      <c r="F69" s="26" t="e">
        <f t="shared" ca="1" si="20"/>
        <v>#N/A</v>
      </c>
      <c r="G69" s="26" t="e">
        <f t="shared" ca="1" si="20"/>
        <v>#N/A</v>
      </c>
      <c r="H69" s="26" t="e">
        <f t="shared" ca="1" si="20"/>
        <v>#N/A</v>
      </c>
      <c r="I69" s="27" t="e">
        <f t="shared" ca="1" si="20"/>
        <v>#N/A</v>
      </c>
    </row>
    <row r="70" spans="1:9" x14ac:dyDescent="0.2">
      <c r="A70" s="19" t="str">
        <f>CONCATENATE($B$19,"-",$C$19)</f>
        <v>2015-2020</v>
      </c>
      <c r="B70" s="26" t="e">
        <f ca="1">IF(SUM(INDIRECT("'Timeslice 6 - Vehicles Only'!"&amp;$H$60&amp;B$61&amp;":"&amp;$H$60&amp;(B$61+$D$60-1)))=0,NA(),SUM(INDIRECT("'Timeslice 6 - Vehicles Only'!"&amp;$H$60&amp;B$61&amp;":"&amp;$H$60&amp;(B$61+$D$60-1))))</f>
        <v>#N/A</v>
      </c>
      <c r="C70" s="26" t="e">
        <f ca="1">IF(SUM(INDIRECT("'Timeslice 6 - Vehicles Only'!"&amp;$H$60&amp;C$61&amp;":"&amp;$H$60&amp;(C$61+$D$60-1)))=0,NA(),SUM(INDIRECT("'Timeslice 6 - Vehicles Only'!"&amp;$H$60&amp;C$61&amp;":"&amp;$H$60&amp;(C$61+$D$60-1))))</f>
        <v>#N/A</v>
      </c>
      <c r="D70" s="26" t="e">
        <f t="shared" ref="D70:I70" ca="1" si="21">IF(SUM(INDIRECT("'Timeslice 6 - Multi-Modal'!"&amp;$H$60&amp;D$61&amp;":"&amp;$H$60&amp;(D$61+$D$60-1)))=0,NA(),SUM(INDIRECT("'Timeslice 6 - Multi-Modal'!"&amp;$H$60&amp;D$61&amp;":"&amp;$H$60&amp;(D$61+$D$60-1))))</f>
        <v>#N/A</v>
      </c>
      <c r="E70" s="26" t="e">
        <f t="shared" ca="1" si="21"/>
        <v>#N/A</v>
      </c>
      <c r="F70" s="26" t="e">
        <f t="shared" ca="1" si="21"/>
        <v>#N/A</v>
      </c>
      <c r="G70" s="26" t="e">
        <f t="shared" ca="1" si="21"/>
        <v>#N/A</v>
      </c>
      <c r="H70" s="26" t="e">
        <f t="shared" ca="1" si="21"/>
        <v>#N/A</v>
      </c>
      <c r="I70" s="27" t="e">
        <f t="shared" ca="1" si="21"/>
        <v>#N/A</v>
      </c>
    </row>
    <row r="71" spans="1:9" x14ac:dyDescent="0.2">
      <c r="A71" s="19" t="e">
        <f>IF(B56="",NA(),CONCATENATE($B$20,"-",$C$20))</f>
        <v>#N/A</v>
      </c>
      <c r="B71" s="26" t="e">
        <f ca="1">IF(SUM(INDIRECT("'Timeslice 7 - Vehicles Only'!"&amp;$H$60&amp;B$61&amp;":"&amp;$H$60&amp;(B$61+$D$60-1)))=0,NA(),SUM(INDIRECT("'Timeslice 7 - Vehicles Only'!"&amp;$H$60&amp;B$61&amp;":"&amp;$H$60&amp;(B$61+$D$60-1))))</f>
        <v>#N/A</v>
      </c>
      <c r="C71" s="26" t="e">
        <f ca="1">IF(SUM(INDIRECT("'Timeslice 7 - Vehicles Only'!"&amp;$H$60&amp;C$61&amp;":"&amp;$H$60&amp;(C$61+$D$60-1)))=0,NA(),SUM(INDIRECT("'Timeslice 7 - Vehicles Only'!"&amp;$H$60&amp;C$61&amp;":"&amp;$H$60&amp;(C$61+$D$60-1))))</f>
        <v>#N/A</v>
      </c>
      <c r="D71" s="26" t="e">
        <f t="shared" ref="D71:I71" ca="1" si="22">IF(SUM(INDIRECT("'Timeslice 7 - Multi-Modal'!"&amp;$H$60&amp;D$61&amp;":"&amp;$H$60&amp;(D$61+$D$60-1)))=0,NA(),SUM(INDIRECT("'Timeslice 7 - Multi-Modal'!"&amp;$H$60&amp;D$61&amp;":"&amp;$H$60&amp;(D$61+$D$60-1))))</f>
        <v>#N/A</v>
      </c>
      <c r="E71" s="26" t="e">
        <f t="shared" ca="1" si="22"/>
        <v>#N/A</v>
      </c>
      <c r="F71" s="26" t="e">
        <f t="shared" ca="1" si="22"/>
        <v>#N/A</v>
      </c>
      <c r="G71" s="26" t="e">
        <f t="shared" ca="1" si="22"/>
        <v>#N/A</v>
      </c>
      <c r="H71" s="26" t="e">
        <f t="shared" ca="1" si="22"/>
        <v>#N/A</v>
      </c>
      <c r="I71" s="27" t="e">
        <f t="shared" ca="1" si="22"/>
        <v>#N/A</v>
      </c>
    </row>
    <row r="72" spans="1:9" ht="16" thickBot="1" x14ac:dyDescent="0.25">
      <c r="A72" s="22" t="e">
        <f>IF(B56="",NA(),CONCATENATE($B$21,"-",$C$21))</f>
        <v>#N/A</v>
      </c>
      <c r="B72" s="32" t="e">
        <f ca="1">IF(SUM(INDIRECT("'Timeslice 8 - Vehicles Only'!"&amp;$H$60&amp;B$61&amp;":"&amp;$H$60&amp;(B$61+$D$60-1)))=0,NA(),SUM(INDIRECT("'Timeslice 8 - Vehicles Only'!"&amp;$H$60&amp;B$61&amp;":"&amp;$H$60&amp;(B$61+$D$60-1))))</f>
        <v>#N/A</v>
      </c>
      <c r="C72" s="32" t="e">
        <f ca="1">IF(SUM(INDIRECT("'Timeslice 8 - Vehicles Only'!"&amp;$H$60&amp;C$61&amp;":"&amp;$H$60&amp;(C$61+$D$60-1)))=0,NA(),SUM(INDIRECT("'Timeslice 8 - Vehicles Only'!"&amp;$H$60&amp;C$61&amp;":"&amp;$H$60&amp;(C$61+$D$60-1))))</f>
        <v>#N/A</v>
      </c>
      <c r="D72" s="32" t="e">
        <f t="shared" ref="D72:I72" ca="1" si="23">IF(SUM(INDIRECT("'Timeslice 8 - Multi-Modal'!"&amp;$H$60&amp;D$61&amp;":"&amp;$H$60&amp;(D$61+$D$60-1)))=0,NA(),SUM(INDIRECT("'Timeslice 8 - Multi-Modal'!"&amp;$H$60&amp;D$61&amp;":"&amp;$H$60&amp;(D$61+$D$60-1))))</f>
        <v>#N/A</v>
      </c>
      <c r="E72" s="32" t="e">
        <f t="shared" ca="1" si="23"/>
        <v>#N/A</v>
      </c>
      <c r="F72" s="32" t="e">
        <f t="shared" ca="1" si="23"/>
        <v>#N/A</v>
      </c>
      <c r="G72" s="32" t="e">
        <f t="shared" ca="1" si="23"/>
        <v>#N/A</v>
      </c>
      <c r="H72" s="32" t="e">
        <f t="shared" ca="1" si="23"/>
        <v>#N/A</v>
      </c>
      <c r="I72" s="33" t="e">
        <f t="shared" ca="1" si="23"/>
        <v>#N/A</v>
      </c>
    </row>
    <row r="78" spans="1:9" x14ac:dyDescent="0.2">
      <c r="A78" t="s">
        <v>21</v>
      </c>
      <c r="B78" s="8">
        <v>0.375</v>
      </c>
      <c r="C78" s="8">
        <v>0.41666666666666702</v>
      </c>
      <c r="D78" s="6">
        <f>(C78-B78)*24</f>
        <v>1.0000000000000084</v>
      </c>
      <c r="E78" s="5"/>
      <c r="F78" t="s">
        <v>32</v>
      </c>
      <c r="G78" s="9" t="s">
        <v>30</v>
      </c>
      <c r="H78" s="7" t="str">
        <f>VLOOKUP(G78,FLOW,2,FALSE)</f>
        <v>J</v>
      </c>
      <c r="I78" s="7"/>
    </row>
    <row r="79" spans="1:9" x14ac:dyDescent="0.2">
      <c r="B79" s="7">
        <f>VLOOKUP($B$78,TIME,2,FALSE)</f>
        <v>21</v>
      </c>
      <c r="C79" s="7">
        <f>VLOOKUP($B$78,TIME,3,FALSE)</f>
        <v>54</v>
      </c>
      <c r="D79" s="7">
        <f>VLOOKUP($B$78,TIME,4,FALSE)</f>
        <v>21</v>
      </c>
      <c r="E79" s="7">
        <f>VLOOKUP($B$78,TIME,5,FALSE)</f>
        <v>54</v>
      </c>
      <c r="F79" s="7">
        <f>VLOOKUP($B$78,TIME,6,FALSE)</f>
        <v>87</v>
      </c>
      <c r="G79" s="7">
        <f>VLOOKUP($B$78,TIME,7,FALSE)</f>
        <v>120</v>
      </c>
      <c r="H79" s="7">
        <f>VLOOKUP($B$78,TIME,8,FALSE)</f>
        <v>153</v>
      </c>
      <c r="I79" s="7">
        <f>VLOOKUP($B$78,TIME,9,FALSE)</f>
        <v>186</v>
      </c>
    </row>
    <row r="80" spans="1:9" ht="15" customHeight="1" x14ac:dyDescent="0.2">
      <c r="A80" s="43" t="str">
        <f>CONCATENATE("Historic Trends - ",$B$5," - ",$C$10," ",G78, " (Trip Rates per ",$H$7,") - ",ROUND(B78*24,0),":00 to ",ROUND(C78*24,0),":00")</f>
        <v>Historic Trends - Food Superstore - No PFS - Weekday Totals (Trip Rates per 100 m² GFA) - 9:00 to 10:00</v>
      </c>
      <c r="B80" s="44"/>
      <c r="C80" s="44"/>
      <c r="D80" s="44"/>
      <c r="E80" s="44"/>
      <c r="F80" s="44"/>
      <c r="G80" s="44"/>
      <c r="H80" s="44"/>
      <c r="I80" s="44"/>
    </row>
    <row r="81" spans="1:9" ht="15" customHeight="1" x14ac:dyDescent="0.2">
      <c r="A81" s="28"/>
      <c r="B81" s="45" t="s">
        <v>61</v>
      </c>
      <c r="C81" s="45"/>
      <c r="D81" s="40" t="s">
        <v>62</v>
      </c>
      <c r="E81" s="41"/>
      <c r="F81" s="41"/>
      <c r="G81" s="41"/>
      <c r="H81" s="41"/>
      <c r="I81" s="42"/>
    </row>
    <row r="82" spans="1:9" ht="42.75" customHeight="1" x14ac:dyDescent="0.2">
      <c r="A82" s="29" t="s">
        <v>63</v>
      </c>
      <c r="B82" s="30" t="s">
        <v>68</v>
      </c>
      <c r="C82" s="30" t="s">
        <v>72</v>
      </c>
      <c r="D82" s="30" t="s">
        <v>67</v>
      </c>
      <c r="E82" s="30" t="s">
        <v>71</v>
      </c>
      <c r="F82" s="30" t="s">
        <v>66</v>
      </c>
      <c r="G82" s="30" t="s">
        <v>70</v>
      </c>
      <c r="H82" s="30" t="s">
        <v>69</v>
      </c>
      <c r="I82" s="31" t="s">
        <v>26</v>
      </c>
    </row>
    <row r="83" spans="1:9" x14ac:dyDescent="0.2">
      <c r="A83" s="25" t="str">
        <f>CONCATENATE($B$14,"-",$C$14)</f>
        <v>1990-1994</v>
      </c>
      <c r="B83" s="26" t="e">
        <f ca="1">IF(SUM(INDIRECT("'Timeslice 1 - Vehicles Only'!"&amp;$H$78&amp;B$79&amp;":"&amp;$H$78&amp;(B$79+$D$78-1)))=0,NA(),SUM(INDIRECT("'Timeslice 1 - Vehicles Only'!"&amp;$H$78&amp;B$79&amp;":"&amp;$H$78&amp;(B$79+$D$78-1))))</f>
        <v>#N/A</v>
      </c>
      <c r="C83" s="26" t="e">
        <f ca="1">IF(SUM(INDIRECT("'Timeslice 1 - Vehicles Only'!"&amp;$H$78&amp;C$79&amp;":"&amp;$H$78&amp;(C$79+$D$78-1)))=0,NA(),SUM(INDIRECT("'Timeslice 1 - Vehicles Only'!"&amp;$H$78&amp;C$79&amp;":"&amp;$H$78&amp;(C$79+$D$78-1))))</f>
        <v>#N/A</v>
      </c>
      <c r="D83" s="26" t="e">
        <f ca="1">IF(SUM(INDIRECT("'Timeslice 1 - Multi-Modal'!"&amp;$H$78&amp;D$79&amp;":"&amp;$H$78&amp;(D$79+$D$78-1)))=0,NA(),SUM(INDIRECT("'Timeslice 1 - Multi-Modal'!"&amp;$H$78&amp;D$79&amp;":"&amp;$H$78&amp;(D$79+$D$78-1))))</f>
        <v>#N/A</v>
      </c>
      <c r="E83" s="26" t="e">
        <f t="shared" ref="E83:I83" ca="1" si="24">IF(SUM(INDIRECT("'Timeslice 1 - Multi-Modal'!"&amp;$H$78&amp;E$79&amp;":"&amp;$H$78&amp;(E$79+$D$78-1)))=0,NA(),SUM(INDIRECT("'Timeslice 1 - Multi-Modal'!"&amp;$H$78&amp;E$79&amp;":"&amp;$H$78&amp;(E$79+$D$78-1))))</f>
        <v>#N/A</v>
      </c>
      <c r="F83" s="26" t="e">
        <f t="shared" ca="1" si="24"/>
        <v>#N/A</v>
      </c>
      <c r="G83" s="26" t="e">
        <f t="shared" ca="1" si="24"/>
        <v>#N/A</v>
      </c>
      <c r="H83" s="34" t="e">
        <f t="shared" ca="1" si="24"/>
        <v>#N/A</v>
      </c>
      <c r="I83" s="35" t="e">
        <f t="shared" ca="1" si="24"/>
        <v>#N/A</v>
      </c>
    </row>
    <row r="84" spans="1:9" x14ac:dyDescent="0.2">
      <c r="A84" s="19" t="str">
        <f>CONCATENATE($B$15,"-",$C$15)</f>
        <v>1995-1999</v>
      </c>
      <c r="B84" s="26" t="e">
        <f ca="1">IF(SUM(INDIRECT("'Timeslice 2 - Vehicles Only'!"&amp;$H$78&amp;B$79&amp;":"&amp;$H$78&amp;(B$79+$D$78-1)))=0,NA(),SUM(INDIRECT("'Timeslice 2 - Vehicles Only'!"&amp;$H$78&amp;B$79&amp;":"&amp;$H$78&amp;(B$79+$D$78-1))))</f>
        <v>#N/A</v>
      </c>
      <c r="C84" s="26" t="e">
        <f ca="1">IF(SUM(INDIRECT("'Timeslice 2 - Vehicles Only'!"&amp;$H$78&amp;C$79&amp;":"&amp;$H$78&amp;(C$79+$D$78-1)))=0,NA(),SUM(INDIRECT("'Timeslice 2 - Vehicles Only'!"&amp;$H$78&amp;C$79&amp;":"&amp;$H$78&amp;(C$79+$D$78-1))))</f>
        <v>#N/A</v>
      </c>
      <c r="D84" s="26" t="e">
        <f t="shared" ref="D84:I84" ca="1" si="25">IF(SUM(INDIRECT("'Timeslice 2 - Multi-Modal'!"&amp;$H$78&amp;D$79&amp;":"&amp;$H$78&amp;(D$79+$D$78-1)))=0,NA(),SUM(INDIRECT("'Timeslice 2 - Multi-Modal'!"&amp;$H$78&amp;D$79&amp;":"&amp;$H$78&amp;(D$79+$D$78-1))))</f>
        <v>#N/A</v>
      </c>
      <c r="E84" s="26" t="e">
        <f t="shared" ca="1" si="25"/>
        <v>#N/A</v>
      </c>
      <c r="F84" s="26" t="e">
        <f t="shared" ca="1" si="25"/>
        <v>#N/A</v>
      </c>
      <c r="G84" s="26" t="e">
        <f t="shared" ca="1" si="25"/>
        <v>#N/A</v>
      </c>
      <c r="H84" s="26" t="e">
        <f t="shared" ca="1" si="25"/>
        <v>#N/A</v>
      </c>
      <c r="I84" s="27" t="e">
        <f t="shared" ca="1" si="25"/>
        <v>#N/A</v>
      </c>
    </row>
    <row r="85" spans="1:9" x14ac:dyDescent="0.2">
      <c r="A85" s="19" t="str">
        <f>CONCATENATE($B$16,"-",$C$16)</f>
        <v>2000-2004</v>
      </c>
      <c r="B85" s="26" t="e">
        <f ca="1">IF(SUM(INDIRECT("'Timeslice 3 - Vehicles Only'!"&amp;$H$78&amp;B$79&amp;":"&amp;$H$78&amp;(B$79+$D$78-1)))=0,NA(),SUM(INDIRECT("'Timeslice 3 - Vehicles Only'!"&amp;$H$78&amp;B$79&amp;":"&amp;$H$78&amp;(B$79+$D$78-1))))</f>
        <v>#N/A</v>
      </c>
      <c r="C85" s="26" t="e">
        <f ca="1">IF(SUM(INDIRECT("'Timeslice 3 - Vehicles Only'!"&amp;$H$78&amp;C$79&amp;":"&amp;$H$78&amp;(C$79+$D$78-1)))=0,NA(),SUM(INDIRECT("'Timeslice 3 - Vehicles Only'!"&amp;$H$78&amp;C$79&amp;":"&amp;$H$78&amp;(C$79+$D$78-1))))</f>
        <v>#N/A</v>
      </c>
      <c r="D85" s="26" t="e">
        <f t="shared" ref="D85:I85" ca="1" si="26">IF(SUM(INDIRECT("'Timeslice 3 - Multi-Modal'!"&amp;$H$78&amp;D$79&amp;":"&amp;$H$78&amp;(D$79+$D$78-1)))=0,NA(),SUM(INDIRECT("'Timeslice 3 - Multi-Modal'!"&amp;$H$78&amp;D$79&amp;":"&amp;$H$78&amp;(D$79+$D$78-1))))</f>
        <v>#N/A</v>
      </c>
      <c r="E85" s="26" t="e">
        <f t="shared" ca="1" si="26"/>
        <v>#N/A</v>
      </c>
      <c r="F85" s="26" t="e">
        <f t="shared" ca="1" si="26"/>
        <v>#N/A</v>
      </c>
      <c r="G85" s="26" t="e">
        <f t="shared" ca="1" si="26"/>
        <v>#N/A</v>
      </c>
      <c r="H85" s="26" t="e">
        <f t="shared" ca="1" si="26"/>
        <v>#N/A</v>
      </c>
      <c r="I85" s="27" t="e">
        <f t="shared" ca="1" si="26"/>
        <v>#N/A</v>
      </c>
    </row>
    <row r="86" spans="1:9" x14ac:dyDescent="0.2">
      <c r="A86" s="19" t="str">
        <f>CONCATENATE($B$17,"-",$C$17)</f>
        <v>2005-2009</v>
      </c>
      <c r="B86" s="26" t="e">
        <f ca="1">IF(SUM(INDIRECT("'Timeslice 4 - Vehicles Only'!"&amp;$H$78&amp;B$79&amp;":"&amp;$H$78&amp;(B$79+$D$78-1)))=0,NA(),SUM(INDIRECT("'Timeslice 4 - Vehicles Only'!"&amp;$H$78&amp;B$79&amp;":"&amp;$H$78&amp;(B$79+$D$78-1))))</f>
        <v>#N/A</v>
      </c>
      <c r="C86" s="26" t="e">
        <f ca="1">IF(SUM(INDIRECT("'Timeslice 4 - Vehicles Only'!"&amp;$H$78&amp;C$79&amp;":"&amp;$H$78&amp;(C$79+$D$78-1)))=0,NA(),SUM(INDIRECT("'Timeslice 4 - Vehicles Only'!"&amp;$H$78&amp;C$79&amp;":"&amp;$H$78&amp;(C$79+$D$78-1))))</f>
        <v>#N/A</v>
      </c>
      <c r="D86" s="26" t="e">
        <f t="shared" ref="D86:I86" ca="1" si="27">IF(SUM(INDIRECT("'Timeslice 4 - Multi-Modal'!"&amp;$H$78&amp;D$79&amp;":"&amp;$H$78&amp;(D$79+$D$78-1)))=0,NA(),SUM(INDIRECT("'Timeslice 4 - Multi-Modal'!"&amp;$H$78&amp;D$79&amp;":"&amp;$H$78&amp;(D$79+$D$78-1))))</f>
        <v>#N/A</v>
      </c>
      <c r="E86" s="26" t="e">
        <f t="shared" ca="1" si="27"/>
        <v>#N/A</v>
      </c>
      <c r="F86" s="26" t="e">
        <f t="shared" ca="1" si="27"/>
        <v>#N/A</v>
      </c>
      <c r="G86" s="26" t="e">
        <f t="shared" ca="1" si="27"/>
        <v>#N/A</v>
      </c>
      <c r="H86" s="26" t="e">
        <f t="shared" ca="1" si="27"/>
        <v>#N/A</v>
      </c>
      <c r="I86" s="27" t="e">
        <f t="shared" ca="1" si="27"/>
        <v>#N/A</v>
      </c>
    </row>
    <row r="87" spans="1:9" x14ac:dyDescent="0.2">
      <c r="A87" s="19" t="str">
        <f>CONCATENATE($B$18,"-",$C$18)</f>
        <v>2010-2014</v>
      </c>
      <c r="B87" s="26" t="e">
        <f ca="1">IF(SUM(INDIRECT("'Timeslice 5 - Vehicles Only'!"&amp;$H$78&amp;B$79&amp;":"&amp;$H$78&amp;(B$79+$D$78-1)))=0,NA(),SUM(INDIRECT("'Timeslice 5 - Vehicles Only'!"&amp;$H$78&amp;B$79&amp;":"&amp;$H$78&amp;(B$79+$D$78-1))))</f>
        <v>#N/A</v>
      </c>
      <c r="C87" s="26" t="e">
        <f ca="1">IF(SUM(INDIRECT("'Timeslice 5 - Vehicles Only'!"&amp;$H$78&amp;C$79&amp;":"&amp;$H$78&amp;(C$79+$D$78-1)))=0,NA(),SUM(INDIRECT("'Timeslice 5 - Vehicles Only'!"&amp;$H$78&amp;C$79&amp;":"&amp;$H$78&amp;(C$79+$D$78-1))))</f>
        <v>#N/A</v>
      </c>
      <c r="D87" s="26" t="e">
        <f t="shared" ref="D87:I87" ca="1" si="28">IF(SUM(INDIRECT("'Timeslice 5 - Multi-Modal'!"&amp;$H$78&amp;D$79&amp;":"&amp;$H$78&amp;(D$79+$D$78-1)))=0,NA(),SUM(INDIRECT("'Timeslice 5 - Multi-Modal'!"&amp;$H$78&amp;D$79&amp;":"&amp;$H$78&amp;(D$79+$D$78-1))))</f>
        <v>#N/A</v>
      </c>
      <c r="E87" s="26" t="e">
        <f t="shared" ca="1" si="28"/>
        <v>#N/A</v>
      </c>
      <c r="F87" s="26" t="e">
        <f t="shared" ca="1" si="28"/>
        <v>#N/A</v>
      </c>
      <c r="G87" s="26" t="e">
        <f t="shared" ca="1" si="28"/>
        <v>#N/A</v>
      </c>
      <c r="H87" s="26" t="e">
        <f t="shared" ca="1" si="28"/>
        <v>#N/A</v>
      </c>
      <c r="I87" s="27" t="e">
        <f t="shared" ca="1" si="28"/>
        <v>#N/A</v>
      </c>
    </row>
    <row r="88" spans="1:9" x14ac:dyDescent="0.2">
      <c r="A88" s="19" t="str">
        <f>CONCATENATE($B$19,"-",$C$19)</f>
        <v>2015-2020</v>
      </c>
      <c r="B88" s="26" t="e">
        <f ca="1">IF(SUM(INDIRECT("'Timeslice 6 - Vehicles Only'!"&amp;$H$78&amp;B$79&amp;":"&amp;$H$78&amp;(B$79+$D$78-1)))=0,NA(),SUM(INDIRECT("'Timeslice 6 - Vehicles Only'!"&amp;$H$78&amp;B$79&amp;":"&amp;$H$78&amp;(B$79+$D$78-1))))</f>
        <v>#N/A</v>
      </c>
      <c r="C88" s="26" t="e">
        <f ca="1">IF(SUM(INDIRECT("'Timeslice 6 - Vehicles Only'!"&amp;$H$78&amp;C$79&amp;":"&amp;$H$78&amp;(C$79+$D$78-1)))=0,NA(),SUM(INDIRECT("'Timeslice 6 - Vehicles Only'!"&amp;$H$78&amp;C$79&amp;":"&amp;$H$78&amp;(C$79+$D$78-1))))</f>
        <v>#N/A</v>
      </c>
      <c r="D88" s="26" t="e">
        <f t="shared" ref="D88:I88" ca="1" si="29">IF(SUM(INDIRECT("'Timeslice 6 - Multi-Modal'!"&amp;$H$78&amp;D$79&amp;":"&amp;$H$78&amp;(D$79+$D$78-1)))=0,NA(),SUM(INDIRECT("'Timeslice 6 - Multi-Modal'!"&amp;$H$78&amp;D$79&amp;":"&amp;$H$78&amp;(D$79+$D$78-1))))</f>
        <v>#N/A</v>
      </c>
      <c r="E88" s="26" t="e">
        <f t="shared" ca="1" si="29"/>
        <v>#N/A</v>
      </c>
      <c r="F88" s="26" t="e">
        <f t="shared" ca="1" si="29"/>
        <v>#N/A</v>
      </c>
      <c r="G88" s="26" t="e">
        <f t="shared" ca="1" si="29"/>
        <v>#N/A</v>
      </c>
      <c r="H88" s="26" t="e">
        <f t="shared" ca="1" si="29"/>
        <v>#N/A</v>
      </c>
      <c r="I88" s="27" t="e">
        <f t="shared" ca="1" si="29"/>
        <v>#N/A</v>
      </c>
    </row>
    <row r="89" spans="1:9" x14ac:dyDescent="0.2">
      <c r="A89" s="19" t="e">
        <f>IF(B74="",NA(),CONCATENATE($B$20,"-",$C$20))</f>
        <v>#N/A</v>
      </c>
      <c r="B89" s="26" t="e">
        <f ca="1">IF(SUM(INDIRECT("'Timeslice 7 - Vehicles Only'!"&amp;$H$78&amp;B$79&amp;":"&amp;$H$78&amp;(B$79+$D$78-1)))=0,NA(),SUM(INDIRECT("'Timeslice 7 - Vehicles Only'!"&amp;$H$78&amp;B$79&amp;":"&amp;$H$78&amp;(B$79+$D$78-1))))</f>
        <v>#N/A</v>
      </c>
      <c r="C89" s="26" t="e">
        <f ca="1">IF(SUM(INDIRECT("'Timeslice 7 - Vehicles Only'!"&amp;$H$78&amp;C$79&amp;":"&amp;$H$78&amp;(C$79+$D$78-1)))=0,NA(),SUM(INDIRECT("'Timeslice 7 - Vehicles Only'!"&amp;$H$78&amp;C$79&amp;":"&amp;$H$78&amp;(C$79+$D$78-1))))</f>
        <v>#N/A</v>
      </c>
      <c r="D89" s="26" t="e">
        <f t="shared" ref="D89:I89" ca="1" si="30">IF(SUM(INDIRECT("'Timeslice 7 - Multi-Modal'!"&amp;$H$78&amp;D$79&amp;":"&amp;$H$78&amp;(D$79+$D$78-1)))=0,NA(),SUM(INDIRECT("'Timeslice 7 - Multi-Modal'!"&amp;$H$78&amp;D$79&amp;":"&amp;$H$78&amp;(D$79+$D$78-1))))</f>
        <v>#N/A</v>
      </c>
      <c r="E89" s="26" t="e">
        <f t="shared" ca="1" si="30"/>
        <v>#N/A</v>
      </c>
      <c r="F89" s="26" t="e">
        <f t="shared" ca="1" si="30"/>
        <v>#N/A</v>
      </c>
      <c r="G89" s="26" t="e">
        <f t="shared" ca="1" si="30"/>
        <v>#N/A</v>
      </c>
      <c r="H89" s="26" t="e">
        <f t="shared" ca="1" si="30"/>
        <v>#N/A</v>
      </c>
      <c r="I89" s="27" t="e">
        <f t="shared" ca="1" si="30"/>
        <v>#N/A</v>
      </c>
    </row>
    <row r="90" spans="1:9" ht="16" thickBot="1" x14ac:dyDescent="0.25">
      <c r="A90" s="22" t="e">
        <f>IF(B74="",NA(),CONCATENATE($B$21,"-",$C$21))</f>
        <v>#N/A</v>
      </c>
      <c r="B90" s="32" t="e">
        <f ca="1">IF(SUM(INDIRECT("'Timeslice 8 - Vehicles Only'!"&amp;$H$78&amp;B$79&amp;":"&amp;$H$78&amp;(B$79+$D$78-1)))=0,NA(),SUM(INDIRECT("'Timeslice 8 - Vehicles Only'!"&amp;$H$78&amp;B$79&amp;":"&amp;$H$78&amp;(B$79+$D$78-1))))</f>
        <v>#N/A</v>
      </c>
      <c r="C90" s="32" t="e">
        <f ca="1">IF(SUM(INDIRECT("'Timeslice 8 - Vehicles Only'!"&amp;$H$78&amp;C$79&amp;":"&amp;$H$78&amp;(C$79+$D$78-1)))=0,NA(),SUM(INDIRECT("'Timeslice 8 - Vehicles Only'!"&amp;$H$78&amp;C$79&amp;":"&amp;$H$78&amp;(C$79+$D$78-1))))</f>
        <v>#N/A</v>
      </c>
      <c r="D90" s="32" t="e">
        <f t="shared" ref="D90:I90" ca="1" si="31">IF(SUM(INDIRECT("'Timeslice 8 - Multi-Modal'!"&amp;$H$78&amp;D$79&amp;":"&amp;$H$78&amp;(D$79+$D$78-1)))=0,NA(),SUM(INDIRECT("'Timeslice 8 - Multi-Modal'!"&amp;$H$78&amp;D$79&amp;":"&amp;$H$78&amp;(D$79+$D$78-1))))</f>
        <v>#N/A</v>
      </c>
      <c r="E90" s="32" t="e">
        <f t="shared" ca="1" si="31"/>
        <v>#N/A</v>
      </c>
      <c r="F90" s="32" t="e">
        <f t="shared" ca="1" si="31"/>
        <v>#N/A</v>
      </c>
      <c r="G90" s="32" t="e">
        <f t="shared" ca="1" si="31"/>
        <v>#N/A</v>
      </c>
      <c r="H90" s="32" t="e">
        <f t="shared" ca="1" si="31"/>
        <v>#N/A</v>
      </c>
      <c r="I90" s="33" t="e">
        <f t="shared" ca="1" si="31"/>
        <v>#N/A</v>
      </c>
    </row>
  </sheetData>
  <mergeCells count="14">
    <mergeCell ref="D81:I81"/>
    <mergeCell ref="A80:I80"/>
    <mergeCell ref="B81:C81"/>
    <mergeCell ref="L1:M1"/>
    <mergeCell ref="L2:M2"/>
    <mergeCell ref="B45:C45"/>
    <mergeCell ref="B63:C63"/>
    <mergeCell ref="B27:C27"/>
    <mergeCell ref="A26:I26"/>
    <mergeCell ref="D27:I27"/>
    <mergeCell ref="D45:I45"/>
    <mergeCell ref="A44:I44"/>
    <mergeCell ref="D63:I63"/>
    <mergeCell ref="A62:I62"/>
  </mergeCells>
  <phoneticPr fontId="1" type="noConversion"/>
  <dataValidations count="2">
    <dataValidation type="list" allowBlank="1" showInputMessage="1" showErrorMessage="1" sqref="B24:C24 B42:C42 B60:C60 B78:C78" xr:uid="{6FBDC664-0711-4E71-B10A-66B8C3A8F68E}">
      <formula1>CLOCK</formula1>
    </dataValidation>
    <dataValidation type="list" allowBlank="1" showInputMessage="1" showErrorMessage="1" sqref="B7" xr:uid="{F0F66996-B444-49A8-98A0-162CD0EF297F}">
      <formula1>TRIP_PARAM</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F354513-879B-4D9E-B168-1D089158394C}">
          <x14:formula1>
            <xm:f>Lists!$A$29:$A$31</xm:f>
          </x14:formula1>
          <xm:sqref>G24 G42 G60 G78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464A-BBBF-488B-AC87-77D8443DCFA9}">
  <dimension ref="A1:I34"/>
  <sheetViews>
    <sheetView workbookViewId="0">
      <selection activeCell="L20" sqref="L20"/>
    </sheetView>
  </sheetViews>
  <sheetFormatPr baseColWidth="10" defaultColWidth="8.83203125" defaultRowHeight="15" x14ac:dyDescent="0.2"/>
  <cols>
    <col min="2" max="7" width="6.83203125" customWidth="1"/>
    <col min="8" max="9" width="7" customWidth="1"/>
  </cols>
  <sheetData>
    <row r="1" spans="1:9" x14ac:dyDescent="0.2">
      <c r="B1" s="3"/>
      <c r="C1" s="3"/>
      <c r="D1" s="3"/>
    </row>
    <row r="2" spans="1:9" ht="120.75" customHeight="1" x14ac:dyDescent="0.2">
      <c r="A2" s="1" t="s">
        <v>27</v>
      </c>
      <c r="B2" s="4" t="s">
        <v>23</v>
      </c>
      <c r="C2" s="4" t="s">
        <v>22</v>
      </c>
      <c r="D2" s="4" t="s">
        <v>24</v>
      </c>
      <c r="E2" s="4" t="s">
        <v>25</v>
      </c>
      <c r="F2" s="4" t="s">
        <v>65</v>
      </c>
      <c r="G2" s="4" t="s">
        <v>36</v>
      </c>
      <c r="H2" s="4" t="s">
        <v>37</v>
      </c>
      <c r="I2" s="4" t="s">
        <v>26</v>
      </c>
    </row>
    <row r="3" spans="1:9" x14ac:dyDescent="0.2">
      <c r="A3" s="2">
        <v>0</v>
      </c>
      <c r="B3" s="1">
        <v>12</v>
      </c>
      <c r="C3" s="1">
        <v>45</v>
      </c>
      <c r="D3" s="1">
        <v>12</v>
      </c>
      <c r="E3" s="1">
        <v>45</v>
      </c>
      <c r="F3" s="1">
        <v>78</v>
      </c>
      <c r="G3" s="1">
        <v>111</v>
      </c>
      <c r="H3" s="1">
        <v>144</v>
      </c>
      <c r="I3" s="1">
        <v>177</v>
      </c>
    </row>
    <row r="4" spans="1:9" x14ac:dyDescent="0.2">
      <c r="A4" s="2">
        <v>4.1666666666666664E-2</v>
      </c>
      <c r="B4" s="1">
        <v>13</v>
      </c>
      <c r="C4" s="1">
        <v>46</v>
      </c>
      <c r="D4" s="1">
        <v>13</v>
      </c>
      <c r="E4" s="1">
        <v>46</v>
      </c>
      <c r="F4" s="1">
        <v>79</v>
      </c>
      <c r="G4" s="1">
        <v>112</v>
      </c>
      <c r="H4" s="1">
        <v>145</v>
      </c>
      <c r="I4" s="1">
        <v>178</v>
      </c>
    </row>
    <row r="5" spans="1:9" x14ac:dyDescent="0.2">
      <c r="A5" s="2">
        <v>8.3333333333333301E-2</v>
      </c>
      <c r="B5" s="1">
        <v>14</v>
      </c>
      <c r="C5" s="1">
        <v>47</v>
      </c>
      <c r="D5" s="1">
        <v>14</v>
      </c>
      <c r="E5" s="1">
        <v>47</v>
      </c>
      <c r="F5" s="1">
        <v>80</v>
      </c>
      <c r="G5" s="1">
        <v>113</v>
      </c>
      <c r="H5" s="1">
        <v>146</v>
      </c>
      <c r="I5" s="1">
        <v>179</v>
      </c>
    </row>
    <row r="6" spans="1:9" x14ac:dyDescent="0.2">
      <c r="A6" s="2">
        <v>0.125</v>
      </c>
      <c r="B6" s="1">
        <v>15</v>
      </c>
      <c r="C6" s="1">
        <v>48</v>
      </c>
      <c r="D6" s="1">
        <v>15</v>
      </c>
      <c r="E6" s="1">
        <v>48</v>
      </c>
      <c r="F6" s="1">
        <v>81</v>
      </c>
      <c r="G6" s="1">
        <v>114</v>
      </c>
      <c r="H6" s="1">
        <v>147</v>
      </c>
      <c r="I6" s="1">
        <v>180</v>
      </c>
    </row>
    <row r="7" spans="1:9" x14ac:dyDescent="0.2">
      <c r="A7" s="2">
        <v>0.16666666666666699</v>
      </c>
      <c r="B7" s="1">
        <v>16</v>
      </c>
      <c r="C7" s="1">
        <v>49</v>
      </c>
      <c r="D7" s="1">
        <v>16</v>
      </c>
      <c r="E7" s="1">
        <v>49</v>
      </c>
      <c r="F7" s="1">
        <v>82</v>
      </c>
      <c r="G7" s="1">
        <v>115</v>
      </c>
      <c r="H7" s="1">
        <v>148</v>
      </c>
      <c r="I7" s="1">
        <v>181</v>
      </c>
    </row>
    <row r="8" spans="1:9" x14ac:dyDescent="0.2">
      <c r="A8" s="2">
        <v>0.20833333333333301</v>
      </c>
      <c r="B8" s="1">
        <v>17</v>
      </c>
      <c r="C8" s="1">
        <v>50</v>
      </c>
      <c r="D8" s="1">
        <v>17</v>
      </c>
      <c r="E8" s="1">
        <v>50</v>
      </c>
      <c r="F8" s="1">
        <v>83</v>
      </c>
      <c r="G8" s="1">
        <v>116</v>
      </c>
      <c r="H8" s="1">
        <v>149</v>
      </c>
      <c r="I8" s="1">
        <v>182</v>
      </c>
    </row>
    <row r="9" spans="1:9" x14ac:dyDescent="0.2">
      <c r="A9" s="2">
        <v>0.25</v>
      </c>
      <c r="B9" s="1">
        <v>18</v>
      </c>
      <c r="C9" s="1">
        <v>51</v>
      </c>
      <c r="D9" s="1">
        <v>18</v>
      </c>
      <c r="E9" s="1">
        <v>51</v>
      </c>
      <c r="F9" s="1">
        <v>84</v>
      </c>
      <c r="G9" s="1">
        <v>117</v>
      </c>
      <c r="H9" s="1">
        <v>150</v>
      </c>
      <c r="I9" s="1">
        <v>183</v>
      </c>
    </row>
    <row r="10" spans="1:9" x14ac:dyDescent="0.2">
      <c r="A10" s="2">
        <v>0.29166666666666702</v>
      </c>
      <c r="B10" s="1">
        <v>19</v>
      </c>
      <c r="C10" s="1">
        <v>52</v>
      </c>
      <c r="D10" s="1">
        <v>19</v>
      </c>
      <c r="E10" s="1">
        <v>52</v>
      </c>
      <c r="F10" s="1">
        <v>85</v>
      </c>
      <c r="G10" s="1">
        <v>118</v>
      </c>
      <c r="H10" s="1">
        <v>151</v>
      </c>
      <c r="I10" s="1">
        <v>184</v>
      </c>
    </row>
    <row r="11" spans="1:9" x14ac:dyDescent="0.2">
      <c r="A11" s="2">
        <v>0.33333333333333298</v>
      </c>
      <c r="B11" s="1">
        <v>20</v>
      </c>
      <c r="C11" s="1">
        <v>53</v>
      </c>
      <c r="D11" s="1">
        <v>20</v>
      </c>
      <c r="E11" s="1">
        <v>53</v>
      </c>
      <c r="F11" s="1">
        <v>86</v>
      </c>
      <c r="G11" s="1">
        <v>119</v>
      </c>
      <c r="H11" s="1">
        <v>152</v>
      </c>
      <c r="I11" s="1">
        <v>185</v>
      </c>
    </row>
    <row r="12" spans="1:9" x14ac:dyDescent="0.2">
      <c r="A12" s="2">
        <v>0.375</v>
      </c>
      <c r="B12" s="1">
        <v>21</v>
      </c>
      <c r="C12" s="1">
        <v>54</v>
      </c>
      <c r="D12" s="1">
        <v>21</v>
      </c>
      <c r="E12" s="1">
        <v>54</v>
      </c>
      <c r="F12" s="1">
        <v>87</v>
      </c>
      <c r="G12" s="1">
        <v>120</v>
      </c>
      <c r="H12" s="1">
        <v>153</v>
      </c>
      <c r="I12" s="1">
        <v>186</v>
      </c>
    </row>
    <row r="13" spans="1:9" x14ac:dyDescent="0.2">
      <c r="A13" s="2">
        <v>0.41666666666666702</v>
      </c>
      <c r="B13" s="1">
        <v>22</v>
      </c>
      <c r="C13" s="1">
        <v>55</v>
      </c>
      <c r="D13" s="1">
        <v>22</v>
      </c>
      <c r="E13" s="1">
        <v>55</v>
      </c>
      <c r="F13" s="1">
        <v>88</v>
      </c>
      <c r="G13" s="1">
        <v>121</v>
      </c>
      <c r="H13" s="1">
        <v>154</v>
      </c>
      <c r="I13" s="1">
        <v>187</v>
      </c>
    </row>
    <row r="14" spans="1:9" x14ac:dyDescent="0.2">
      <c r="A14" s="2">
        <v>0.45833333333333298</v>
      </c>
      <c r="B14" s="1">
        <v>23</v>
      </c>
      <c r="C14" s="1">
        <v>56</v>
      </c>
      <c r="D14" s="1">
        <v>23</v>
      </c>
      <c r="E14" s="1">
        <v>56</v>
      </c>
      <c r="F14" s="1">
        <v>89</v>
      </c>
      <c r="G14" s="1">
        <v>122</v>
      </c>
      <c r="H14" s="1">
        <v>155</v>
      </c>
      <c r="I14" s="1">
        <v>188</v>
      </c>
    </row>
    <row r="15" spans="1:9" x14ac:dyDescent="0.2">
      <c r="A15" s="2">
        <v>0.5</v>
      </c>
      <c r="B15" s="1">
        <v>24</v>
      </c>
      <c r="C15" s="1">
        <v>57</v>
      </c>
      <c r="D15" s="1">
        <v>24</v>
      </c>
      <c r="E15" s="1">
        <v>57</v>
      </c>
      <c r="F15" s="1">
        <v>90</v>
      </c>
      <c r="G15" s="1">
        <v>123</v>
      </c>
      <c r="H15" s="1">
        <v>156</v>
      </c>
      <c r="I15" s="1">
        <v>189</v>
      </c>
    </row>
    <row r="16" spans="1:9" x14ac:dyDescent="0.2">
      <c r="A16" s="2">
        <v>0.54166666666666696</v>
      </c>
      <c r="B16" s="1">
        <v>25</v>
      </c>
      <c r="C16" s="1">
        <v>58</v>
      </c>
      <c r="D16" s="1">
        <v>25</v>
      </c>
      <c r="E16" s="1">
        <v>58</v>
      </c>
      <c r="F16" s="1">
        <v>91</v>
      </c>
      <c r="G16" s="1">
        <v>124</v>
      </c>
      <c r="H16" s="1">
        <v>157</v>
      </c>
      <c r="I16" s="1">
        <v>190</v>
      </c>
    </row>
    <row r="17" spans="1:9" x14ac:dyDescent="0.2">
      <c r="A17" s="2">
        <v>0.58333333333333304</v>
      </c>
      <c r="B17" s="1">
        <v>26</v>
      </c>
      <c r="C17" s="1">
        <v>59</v>
      </c>
      <c r="D17" s="1">
        <v>26</v>
      </c>
      <c r="E17" s="1">
        <v>59</v>
      </c>
      <c r="F17" s="1">
        <v>92</v>
      </c>
      <c r="G17" s="1">
        <v>125</v>
      </c>
      <c r="H17" s="1">
        <v>158</v>
      </c>
      <c r="I17" s="1">
        <v>191</v>
      </c>
    </row>
    <row r="18" spans="1:9" x14ac:dyDescent="0.2">
      <c r="A18" s="2">
        <v>0.625</v>
      </c>
      <c r="B18" s="1">
        <v>27</v>
      </c>
      <c r="C18" s="1">
        <v>60</v>
      </c>
      <c r="D18" s="1">
        <v>27</v>
      </c>
      <c r="E18" s="1">
        <v>60</v>
      </c>
      <c r="F18" s="1">
        <v>93</v>
      </c>
      <c r="G18" s="1">
        <v>126</v>
      </c>
      <c r="H18" s="1">
        <v>159</v>
      </c>
      <c r="I18" s="1">
        <v>192</v>
      </c>
    </row>
    <row r="19" spans="1:9" x14ac:dyDescent="0.2">
      <c r="A19" s="2">
        <v>0.66666666666666696</v>
      </c>
      <c r="B19" s="1">
        <v>28</v>
      </c>
      <c r="C19" s="1">
        <v>61</v>
      </c>
      <c r="D19" s="1">
        <v>28</v>
      </c>
      <c r="E19" s="1">
        <v>61</v>
      </c>
      <c r="F19" s="1">
        <v>94</v>
      </c>
      <c r="G19" s="1">
        <v>127</v>
      </c>
      <c r="H19" s="1">
        <v>160</v>
      </c>
      <c r="I19" s="1">
        <v>193</v>
      </c>
    </row>
    <row r="20" spans="1:9" x14ac:dyDescent="0.2">
      <c r="A20" s="2">
        <v>0.70833333333333304</v>
      </c>
      <c r="B20" s="1">
        <v>29</v>
      </c>
      <c r="C20" s="1">
        <v>62</v>
      </c>
      <c r="D20" s="1">
        <v>29</v>
      </c>
      <c r="E20" s="1">
        <v>62</v>
      </c>
      <c r="F20" s="1">
        <v>95</v>
      </c>
      <c r="G20" s="1">
        <v>128</v>
      </c>
      <c r="H20" s="1">
        <v>161</v>
      </c>
      <c r="I20" s="1">
        <v>194</v>
      </c>
    </row>
    <row r="21" spans="1:9" x14ac:dyDescent="0.2">
      <c r="A21" s="2">
        <v>0.75</v>
      </c>
      <c r="B21" s="1">
        <v>30</v>
      </c>
      <c r="C21" s="1">
        <v>63</v>
      </c>
      <c r="D21" s="1">
        <v>30</v>
      </c>
      <c r="E21" s="1">
        <v>63</v>
      </c>
      <c r="F21" s="1">
        <v>96</v>
      </c>
      <c r="G21" s="1">
        <v>129</v>
      </c>
      <c r="H21" s="1">
        <v>162</v>
      </c>
      <c r="I21" s="1">
        <v>195</v>
      </c>
    </row>
    <row r="22" spans="1:9" x14ac:dyDescent="0.2">
      <c r="A22" s="2">
        <v>0.79166666666666696</v>
      </c>
      <c r="B22" s="1">
        <v>31</v>
      </c>
      <c r="C22" s="1">
        <v>64</v>
      </c>
      <c r="D22" s="1">
        <v>31</v>
      </c>
      <c r="E22" s="1">
        <v>64</v>
      </c>
      <c r="F22" s="1">
        <v>97</v>
      </c>
      <c r="G22" s="1">
        <v>130</v>
      </c>
      <c r="H22" s="1">
        <v>163</v>
      </c>
      <c r="I22" s="1">
        <v>196</v>
      </c>
    </row>
    <row r="23" spans="1:9" x14ac:dyDescent="0.2">
      <c r="A23" s="2">
        <v>0.83333333333333304</v>
      </c>
      <c r="B23" s="1">
        <v>32</v>
      </c>
      <c r="C23" s="1">
        <v>65</v>
      </c>
      <c r="D23" s="1">
        <v>32</v>
      </c>
      <c r="E23" s="1">
        <v>65</v>
      </c>
      <c r="F23" s="1">
        <v>98</v>
      </c>
      <c r="G23" s="1">
        <v>131</v>
      </c>
      <c r="H23" s="1">
        <v>164</v>
      </c>
      <c r="I23" s="1">
        <v>197</v>
      </c>
    </row>
    <row r="24" spans="1:9" x14ac:dyDescent="0.2">
      <c r="A24" s="2">
        <v>0.875</v>
      </c>
      <c r="B24" s="1">
        <v>33</v>
      </c>
      <c r="C24" s="1">
        <v>66</v>
      </c>
      <c r="D24" s="1">
        <v>33</v>
      </c>
      <c r="E24" s="1">
        <v>66</v>
      </c>
      <c r="F24" s="1">
        <v>99</v>
      </c>
      <c r="G24" s="1">
        <v>132</v>
      </c>
      <c r="H24" s="1">
        <v>165</v>
      </c>
      <c r="I24" s="1">
        <v>198</v>
      </c>
    </row>
    <row r="25" spans="1:9" x14ac:dyDescent="0.2">
      <c r="A25" s="2">
        <v>0.91666666666666696</v>
      </c>
      <c r="B25" s="1">
        <v>34</v>
      </c>
      <c r="C25" s="1">
        <v>67</v>
      </c>
      <c r="D25" s="1">
        <v>34</v>
      </c>
      <c r="E25" s="1">
        <v>67</v>
      </c>
      <c r="F25" s="1">
        <v>100</v>
      </c>
      <c r="G25" s="1">
        <v>133</v>
      </c>
      <c r="H25" s="1">
        <v>166</v>
      </c>
      <c r="I25" s="1">
        <v>199</v>
      </c>
    </row>
    <row r="26" spans="1:9" x14ac:dyDescent="0.2">
      <c r="A26" s="2">
        <v>0.95833333333333304</v>
      </c>
      <c r="B26" s="1">
        <v>35</v>
      </c>
      <c r="C26" s="1">
        <v>68</v>
      </c>
      <c r="D26" s="1">
        <v>35</v>
      </c>
      <c r="E26" s="1">
        <v>68</v>
      </c>
      <c r="F26" s="1">
        <v>101</v>
      </c>
      <c r="G26" s="1">
        <v>134</v>
      </c>
      <c r="H26" s="1">
        <v>167</v>
      </c>
      <c r="I26" s="1">
        <v>200</v>
      </c>
    </row>
    <row r="28" spans="1:9" x14ac:dyDescent="0.2">
      <c r="A28" t="s">
        <v>33</v>
      </c>
      <c r="E28" t="s">
        <v>39</v>
      </c>
    </row>
    <row r="29" spans="1:9" x14ac:dyDescent="0.2">
      <c r="A29" t="s">
        <v>28</v>
      </c>
      <c r="B29" s="1" t="s">
        <v>31</v>
      </c>
      <c r="E29" t="s">
        <v>1</v>
      </c>
      <c r="F29" t="s">
        <v>44</v>
      </c>
      <c r="G29" t="s">
        <v>47</v>
      </c>
    </row>
    <row r="30" spans="1:9" x14ac:dyDescent="0.2">
      <c r="A30" t="s">
        <v>29</v>
      </c>
      <c r="B30" s="1" t="s">
        <v>34</v>
      </c>
      <c r="E30" t="s">
        <v>40</v>
      </c>
      <c r="F30" t="s">
        <v>44</v>
      </c>
      <c r="G30" t="s">
        <v>46</v>
      </c>
    </row>
    <row r="31" spans="1:9" x14ac:dyDescent="0.2">
      <c r="A31" t="s">
        <v>30</v>
      </c>
      <c r="B31" s="1" t="s">
        <v>35</v>
      </c>
      <c r="E31" t="s">
        <v>38</v>
      </c>
      <c r="F31" t="s">
        <v>38</v>
      </c>
      <c r="G31" t="s">
        <v>38</v>
      </c>
    </row>
    <row r="32" spans="1:9" x14ac:dyDescent="0.2">
      <c r="E32" t="s">
        <v>43</v>
      </c>
      <c r="F32" t="s">
        <v>43</v>
      </c>
      <c r="G32" t="s">
        <v>43</v>
      </c>
    </row>
    <row r="33" spans="5:7" x14ac:dyDescent="0.2">
      <c r="E33" t="s">
        <v>41</v>
      </c>
      <c r="F33" t="s">
        <v>45</v>
      </c>
      <c r="G33" t="s">
        <v>48</v>
      </c>
    </row>
    <row r="34" spans="5:7" x14ac:dyDescent="0.2">
      <c r="E34" t="s">
        <v>42</v>
      </c>
      <c r="F34" t="s">
        <v>42</v>
      </c>
      <c r="G34" t="s">
        <v>42</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2B38-81F6-4E74-A647-0B2609C577B0}">
  <dimension ref="A1"/>
  <sheetViews>
    <sheetView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A3CB3-DB8F-44B2-BF60-69F439E28528}">
  <dimension ref="A1"/>
  <sheetViews>
    <sheetView topLeftCell="A109"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4CBC-E773-4447-981C-300C5760B6C9}">
  <dimension ref="A1"/>
  <sheetViews>
    <sheetView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A25C0-6A0B-4AA5-A43A-D36BE7D2B659}">
  <dimension ref="A1"/>
  <sheetViews>
    <sheetView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6968A-7D65-4858-B17D-545AC16DAE2E}">
  <dimension ref="A1"/>
  <sheetViews>
    <sheetView workbookViewId="0">
      <selection sqref="A1:XFD1048576"/>
    </sheetView>
  </sheetViews>
  <sheetFormatPr baseColWidth="10" defaultColWidth="8.83203125" defaultRowHeight="15" x14ac:dyDescent="0.2"/>
  <cols>
    <col min="1" max="1" width="17.83203125" customWidth="1"/>
  </cols>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E8127-A7F1-452B-A327-C8FC43BED11E}">
  <dimension ref="A1"/>
  <sheetViews>
    <sheetView workbookViewId="0">
      <selection sqref="A1:XFD1048576"/>
    </sheetView>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19</vt:i4>
      </vt:variant>
      <vt:variant>
        <vt:lpstr>Named Ranges</vt:lpstr>
      </vt:variant>
      <vt:variant>
        <vt:i4>6</vt:i4>
      </vt:variant>
    </vt:vector>
  </HeadingPairs>
  <TitlesOfParts>
    <vt:vector size="25" baseType="lpstr">
      <vt:lpstr>Instructions</vt:lpstr>
      <vt:lpstr>Trends Output</vt:lpstr>
      <vt:lpstr>Lists</vt:lpstr>
      <vt:lpstr>Timeslice 1 - Vehicles Only</vt:lpstr>
      <vt:lpstr>Timeslice 1 - Multi-Modal</vt:lpstr>
      <vt:lpstr>Timeslice 2 - Vehicles Only</vt:lpstr>
      <vt:lpstr>Timeslice 2 - Multi-Modal</vt:lpstr>
      <vt:lpstr>Timeslice 3 - Vehicles Only</vt:lpstr>
      <vt:lpstr>Timeslice 3 - Multi-Modal</vt:lpstr>
      <vt:lpstr>Timeslice 4 - Vehicles Only</vt:lpstr>
      <vt:lpstr>Timeslice 4 - Multi-Modal</vt:lpstr>
      <vt:lpstr>Timeslice 5 - Vehicles Only</vt:lpstr>
      <vt:lpstr>Timeslice 5 - Multi-Modal</vt:lpstr>
      <vt:lpstr>Timeslice 6 - Vehicles Only</vt:lpstr>
      <vt:lpstr>Timeslice 6 - Multi-Modal</vt:lpstr>
      <vt:lpstr>Timeslice 7 - Vehicles Only</vt:lpstr>
      <vt:lpstr>Timeslice 7 - Multi-Modal</vt:lpstr>
      <vt:lpstr>Timeslice 8 - Vehicles Only</vt:lpstr>
      <vt:lpstr>Timeslice 8 - Multi-Modal</vt:lpstr>
      <vt:lpstr>CLOCK</vt:lpstr>
      <vt:lpstr>FLOW</vt:lpstr>
      <vt:lpstr>T8_VO_C</vt:lpstr>
      <vt:lpstr>T8_VO_V</vt:lpstr>
      <vt:lpstr>TIME</vt:lpstr>
      <vt:lpstr>TRIP_PARAM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dc:creator>
  <cp:lastModifiedBy>User Name</cp:lastModifiedBy>
  <dcterms:created xsi:type="dcterms:W3CDTF">2020-10-27T13:41:03Z</dcterms:created>
  <dcterms:modified xsi:type="dcterms:W3CDTF">2021-01-27T21:33:24Z</dcterms:modified>
</cp:coreProperties>
</file>